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2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MISC!$A$18:$G$21</definedName>
    <definedName name="_xlnm.Print_Area" localSheetId="3">Commercial!$A$1:$I$31</definedName>
  </definedNames>
  <calcPr calcId="162913"/>
</workbook>
</file>

<file path=xl/calcChain.xml><?xml version="1.0" encoding="utf-8"?>
<calcChain xmlns="http://schemas.openxmlformats.org/spreadsheetml/2006/main">
  <c r="J7" i="3" l="1"/>
  <c r="I7" i="3"/>
  <c r="H7" i="3"/>
  <c r="G31" i="6" l="1"/>
  <c r="I30" i="6"/>
  <c r="G30" i="6"/>
  <c r="I29" i="6"/>
  <c r="G29" i="6"/>
  <c r="I28" i="6"/>
  <c r="G28" i="6"/>
  <c r="G27" i="6"/>
  <c r="I26" i="6"/>
  <c r="G26" i="6"/>
  <c r="I25" i="6"/>
  <c r="G25" i="6"/>
  <c r="I24" i="6"/>
  <c r="G24" i="6"/>
  <c r="I23" i="6"/>
  <c r="G23" i="6"/>
  <c r="I22" i="6"/>
  <c r="G22" i="6"/>
  <c r="I21" i="6"/>
  <c r="G21" i="6"/>
  <c r="I20" i="6"/>
  <c r="G20" i="6"/>
  <c r="D30" i="6" l="1"/>
  <c r="D29" i="6"/>
  <c r="D28" i="6"/>
  <c r="D26" i="6"/>
  <c r="D25" i="6"/>
  <c r="D21" i="6"/>
  <c r="D20" i="6"/>
  <c r="B31" i="6"/>
  <c r="B30" i="6"/>
  <c r="B29" i="6"/>
  <c r="B28" i="6"/>
  <c r="B27" i="6"/>
  <c r="B26" i="6"/>
  <c r="B25" i="6"/>
  <c r="B21" i="6"/>
  <c r="B20" i="6"/>
  <c r="I68" i="1" l="1"/>
  <c r="J68" i="1"/>
  <c r="K68" i="1"/>
  <c r="L68" i="1"/>
  <c r="I73" i="1"/>
  <c r="J73" i="1"/>
  <c r="K73" i="1"/>
  <c r="L73" i="1"/>
  <c r="I79" i="1"/>
  <c r="J79" i="1"/>
  <c r="K79" i="1"/>
  <c r="L79" i="1"/>
  <c r="I85" i="1"/>
  <c r="J85" i="1"/>
  <c r="K85" i="1"/>
  <c r="L85" i="1"/>
  <c r="I74" i="1" l="1"/>
  <c r="K74" i="1"/>
  <c r="J74" i="1"/>
  <c r="L74" i="1"/>
  <c r="D27" i="6" l="1"/>
  <c r="D24" i="6"/>
  <c r="B24" i="6"/>
  <c r="C32" i="6" l="1"/>
  <c r="D23" i="6" l="1"/>
  <c r="B23" i="6" l="1"/>
  <c r="D22" i="6" l="1"/>
  <c r="B22" i="6" l="1"/>
  <c r="F31" i="2" l="1"/>
  <c r="G31" i="2"/>
  <c r="H31" i="2"/>
  <c r="I31" i="2"/>
  <c r="XFD11" i="5" l="1"/>
  <c r="L157" i="1" l="1"/>
  <c r="K157" i="1"/>
  <c r="J157" i="1"/>
  <c r="I157" i="1"/>
  <c r="I32" i="6" l="1"/>
  <c r="D16" i="6" l="1"/>
  <c r="F26" i="5"/>
  <c r="H32" i="6" l="1"/>
  <c r="H16" i="6"/>
  <c r="C16" i="6" l="1"/>
  <c r="B32" i="6" l="1"/>
  <c r="F8" i="5" l="1"/>
  <c r="H8" i="5" l="1"/>
  <c r="L90" i="1" l="1"/>
  <c r="K90" i="1"/>
  <c r="J90" i="1"/>
  <c r="I90" i="1"/>
  <c r="G16" i="6" l="1"/>
  <c r="F18" i="5" l="1"/>
  <c r="F7" i="2" l="1"/>
  <c r="G7" i="2"/>
  <c r="H7" i="2"/>
  <c r="I7" i="2"/>
  <c r="G32" i="6" l="1"/>
  <c r="I16" i="6"/>
  <c r="F83" i="5" l="1"/>
  <c r="XEV761" i="5" l="1"/>
  <c r="XFD745" i="5"/>
  <c r="XFD790" i="5"/>
  <c r="XFD776" i="5"/>
  <c r="XFD777" i="5" l="1"/>
  <c r="XFD744" i="5"/>
  <c r="XEV765" i="5"/>
  <c r="XEV766" i="5"/>
  <c r="XFD789" i="5"/>
  <c r="XEV795" i="5"/>
  <c r="D32" i="6" l="1"/>
  <c r="B16" i="6" l="1"/>
</calcChain>
</file>

<file path=xl/sharedStrings.xml><?xml version="1.0" encoding="utf-8"?>
<sst xmlns="http://schemas.openxmlformats.org/spreadsheetml/2006/main" count="1134" uniqueCount="738">
  <si>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</si>
  <si>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</si>
  <si>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</si>
  <si>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</si>
  <si>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</si>
  <si>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</si>
  <si>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</si>
  <si>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</si>
  <si>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</si>
  <si>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</si>
  <si>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</si>
  <si>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</si>
  <si>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</si>
  <si>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</si>
  <si>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</si>
  <si>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</si>
  <si>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</si>
  <si>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</si>
  <si>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</si>
  <si>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</si>
  <si>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</si>
  <si>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</si>
  <si>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</si>
  <si>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</si>
  <si>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</si>
  <si>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</si>
  <si>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</si>
  <si>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</si>
  <si>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</si>
  <si>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</si>
  <si>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</si>
  <si>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</si>
  <si>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</si>
  <si>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</si>
  <si>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</si>
  <si>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</si>
  <si>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</si>
  <si>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</si>
  <si>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</si>
  <si>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</si>
  <si>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</si>
  <si>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</si>
  <si>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</si>
  <si>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</si>
  <si>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</si>
  <si>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</si>
  <si>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</si>
  <si>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</si>
  <si>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</si>
  <si>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</si>
  <si>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</si>
  <si>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</si>
  <si>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</si>
  <si>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.</t>
  </si>
  <si>
    <t/>
  </si>
  <si>
    <t>AUGUST 2022</t>
  </si>
  <si>
    <t>AUGUST 2021</t>
  </si>
  <si>
    <t>JANUARY - AUGUST 2021</t>
  </si>
  <si>
    <t>JANUARY - AUGUST 2022</t>
  </si>
  <si>
    <t>22-2806</t>
  </si>
  <si>
    <t>1103 E Villa Maria Rd</t>
  </si>
  <si>
    <t>Zeno Phillips</t>
  </si>
  <si>
    <t>Modern Construction Serv</t>
  </si>
  <si>
    <t>Stucco repair</t>
  </si>
  <si>
    <t>Arents Family Dentistry</t>
  </si>
  <si>
    <t>22-2675</t>
  </si>
  <si>
    <t>3880 S Traditions Dr</t>
  </si>
  <si>
    <t>Aggieland Construction</t>
  </si>
  <si>
    <t>Masonry fence</t>
  </si>
  <si>
    <t>Scot Obergefell</t>
  </si>
  <si>
    <t>22-0365</t>
  </si>
  <si>
    <t>3250 Arundala Way</t>
  </si>
  <si>
    <t>Colton Rhodes Lawn</t>
  </si>
  <si>
    <t>22-0608</t>
  </si>
  <si>
    <t>1419 Kingsgate Dr</t>
  </si>
  <si>
    <t>Prince Irrigation</t>
  </si>
  <si>
    <t>22-0897</t>
  </si>
  <si>
    <t>10618 Natural Pond Rd</t>
  </si>
  <si>
    <t>22-2009</t>
  </si>
  <si>
    <t>4616 Northwood Dr</t>
  </si>
  <si>
    <t>Freedom Forever TX LLC</t>
  </si>
  <si>
    <t>22-2800</t>
  </si>
  <si>
    <t>3601 Tanglewood Dr</t>
  </si>
  <si>
    <t>Southview Terrace</t>
  </si>
  <si>
    <t>Brazos Valley Roofing</t>
  </si>
  <si>
    <t>22-2810</t>
  </si>
  <si>
    <t>4705 N Texas Ave</t>
  </si>
  <si>
    <t>Salidiner</t>
  </si>
  <si>
    <t>Aggieland Roofing</t>
  </si>
  <si>
    <t>22-2606</t>
  </si>
  <si>
    <t>3213 Walnut Cree Ct</t>
  </si>
  <si>
    <t>Traditions</t>
  </si>
  <si>
    <t>Zaskoda Repair LLC</t>
  </si>
  <si>
    <t>22-2507</t>
  </si>
  <si>
    <t>1100-1106 White Oak St</t>
  </si>
  <si>
    <t>Washington Heights</t>
  </si>
  <si>
    <t>Sam Morgan</t>
  </si>
  <si>
    <t>22-2614</t>
  </si>
  <si>
    <t>5152 Maroon Creek Dr</t>
  </si>
  <si>
    <t>Texas Solar Integrated LLC</t>
  </si>
  <si>
    <t>22-2812</t>
  </si>
  <si>
    <t>5045 Linda Ln</t>
  </si>
  <si>
    <t>T J Wooten</t>
  </si>
  <si>
    <t>Roofmasters BV LLC</t>
  </si>
  <si>
    <t>22-2600</t>
  </si>
  <si>
    <t>1901 Basil Ct</t>
  </si>
  <si>
    <t>Titan Solar Power</t>
  </si>
  <si>
    <t>22-2755</t>
  </si>
  <si>
    <t>4089 Cross Park Dr B14</t>
  </si>
  <si>
    <t>Park Hudson</t>
  </si>
  <si>
    <t>Stylecraft Builders</t>
  </si>
  <si>
    <t>22-2756</t>
  </si>
  <si>
    <t>4089 Cross Park Dr B15</t>
  </si>
  <si>
    <t>22-2757</t>
  </si>
  <si>
    <t>4089 Cross Park Dr B16</t>
  </si>
  <si>
    <t>22-2598</t>
  </si>
  <si>
    <t>4305 Conestogo Ct</t>
  </si>
  <si>
    <t>Oakmont</t>
  </si>
  <si>
    <t>2B</t>
  </si>
  <si>
    <t>Magruder Homes</t>
  </si>
  <si>
    <t>22-2599</t>
  </si>
  <si>
    <t>4340 Fox River Ln</t>
  </si>
  <si>
    <t>22-2607</t>
  </si>
  <si>
    <t>2925 Boxelder Dr</t>
  </si>
  <si>
    <t>Southern Creek Homes LLC</t>
  </si>
  <si>
    <t>22-2645</t>
  </si>
  <si>
    <t>2800 Meadow Briar Cr</t>
  </si>
  <si>
    <t>Briarcrest Valley</t>
  </si>
  <si>
    <t>Vision Solar LLC</t>
  </si>
  <si>
    <t>22-2493</t>
  </si>
  <si>
    <t>4433 Kirkwood Dr</t>
  </si>
  <si>
    <t>Brookhaven</t>
  </si>
  <si>
    <t>Premier Pools &amp; Spas</t>
  </si>
  <si>
    <t>22-0780</t>
  </si>
  <si>
    <t>2852 Persimmon Ridge Ct</t>
  </si>
  <si>
    <t>TGC Landscapes LLC</t>
  </si>
  <si>
    <t>22-2618</t>
  </si>
  <si>
    <t>1100 Turkey Creek Rd #189</t>
  </si>
  <si>
    <t>Bindings Corp</t>
  </si>
  <si>
    <t>22-2617</t>
  </si>
  <si>
    <t>1100 Turkey Creek Rd #187</t>
  </si>
  <si>
    <t>22-2566</t>
  </si>
  <si>
    <t>2412 Lightfoot Ln</t>
  </si>
  <si>
    <t>Sage Meadow</t>
  </si>
  <si>
    <t>New Phase Construction</t>
  </si>
  <si>
    <t>22-2649</t>
  </si>
  <si>
    <t>400 Ehlinger Dr #257</t>
  </si>
  <si>
    <t>Big Moose Ltd</t>
  </si>
  <si>
    <t>22-2652</t>
  </si>
  <si>
    <t>400 Ehlinger Dr #259</t>
  </si>
  <si>
    <t>22-2670</t>
  </si>
  <si>
    <t>723 Shady Ln</t>
  </si>
  <si>
    <t>Beverly Estates</t>
  </si>
  <si>
    <t>Good Company Construction</t>
  </si>
  <si>
    <t>22-2717</t>
  </si>
  <si>
    <t>3007 Allen Cr</t>
  </si>
  <si>
    <t>Northwood</t>
  </si>
  <si>
    <t>22-2647</t>
  </si>
  <si>
    <t>1804 Palasota Dr</t>
  </si>
  <si>
    <t>Coulter Sub of Morrell</t>
  </si>
  <si>
    <t>David Zarate</t>
  </si>
  <si>
    <t>22-0880</t>
  </si>
  <si>
    <t>2050 Viva Rd</t>
  </si>
  <si>
    <t>22-0774</t>
  </si>
  <si>
    <t>3020 Brady Ct</t>
  </si>
  <si>
    <t>22-0171</t>
  </si>
  <si>
    <t>3501 Chantilly Path</t>
  </si>
  <si>
    <t>22-0231</t>
  </si>
  <si>
    <t>1919 Viva Rd</t>
  </si>
  <si>
    <t>22-2343</t>
  </si>
  <si>
    <t>3001 Wildflower Dr #711</t>
  </si>
  <si>
    <t>Bryan Towne Center</t>
  </si>
  <si>
    <t>Aggieland JMS</t>
  </si>
  <si>
    <t>Finish out</t>
  </si>
  <si>
    <t>Jared Steffen</t>
  </si>
  <si>
    <t>22-2656</t>
  </si>
  <si>
    <t>1966 Lili Cv</t>
  </si>
  <si>
    <t>Pleasant Hill</t>
  </si>
  <si>
    <t>Omega Builders</t>
  </si>
  <si>
    <t>22-2667</t>
  </si>
  <si>
    <t>10639 Natural Pond Rd</t>
  </si>
  <si>
    <t>Yaupon Trails</t>
  </si>
  <si>
    <t>22-2680</t>
  </si>
  <si>
    <t>3500 Castine Ct</t>
  </si>
  <si>
    <t>Greenbrier</t>
  </si>
  <si>
    <t>RNL Homebuilders LLC</t>
  </si>
  <si>
    <t>22-2653</t>
  </si>
  <si>
    <t>2910 Captain Ct</t>
  </si>
  <si>
    <t>Austins Colony</t>
  </si>
  <si>
    <t>22A</t>
  </si>
  <si>
    <t>Ranger Homebuilders</t>
  </si>
  <si>
    <t>22-2682</t>
  </si>
  <si>
    <t>5597 Fox Bluff Dr</t>
  </si>
  <si>
    <t>Foxwood Crossing</t>
  </si>
  <si>
    <t>Century Complete</t>
  </si>
  <si>
    <t>22-2684</t>
  </si>
  <si>
    <t>6037 Toby Bnd</t>
  </si>
  <si>
    <t>21-5188</t>
  </si>
  <si>
    <t>3528 Fairhope Way</t>
  </si>
  <si>
    <t>22-0220</t>
  </si>
  <si>
    <t>2910 Spector Dr</t>
  </si>
  <si>
    <t>22-2657</t>
  </si>
  <si>
    <t>913 Bina St</t>
  </si>
  <si>
    <t>Grelen</t>
  </si>
  <si>
    <t>Pete Lara</t>
  </si>
  <si>
    <t>22-2683</t>
  </si>
  <si>
    <t>2920 Forestwood Dr</t>
  </si>
  <si>
    <t>Villa Forest West</t>
  </si>
  <si>
    <t>Renewal by Anderson</t>
  </si>
  <si>
    <t>22-2688</t>
  </si>
  <si>
    <t>6200 Waldham Grove Ln</t>
  </si>
  <si>
    <t>Copperfield</t>
  </si>
  <si>
    <t>22-2870</t>
  </si>
  <si>
    <t>2108 Pantera Dr</t>
  </si>
  <si>
    <t>La Brisa</t>
  </si>
  <si>
    <t>22-2872</t>
  </si>
  <si>
    <t>3806 Tanglewood Dr</t>
  </si>
  <si>
    <t>BB Scasta</t>
  </si>
  <si>
    <t>22-2873</t>
  </si>
  <si>
    <t>902 Esther Blvd</t>
  </si>
  <si>
    <t>Culpepper Manor</t>
  </si>
  <si>
    <t>22-2874</t>
  </si>
  <si>
    <t>2907 Rustling Oaks Dr</t>
  </si>
  <si>
    <t>Memorial Forest</t>
  </si>
  <si>
    <t>22-2875</t>
  </si>
  <si>
    <t>3901 Esquire Ct</t>
  </si>
  <si>
    <t>Austins Estates</t>
  </si>
  <si>
    <t>22-2795</t>
  </si>
  <si>
    <t>3000 Briarcrest Dr #201</t>
  </si>
  <si>
    <t>First City National Bank</t>
  </si>
  <si>
    <t>JKA Construction</t>
  </si>
  <si>
    <t>Interior remodel</t>
  </si>
  <si>
    <t>Clearleaf Hills Ltd</t>
  </si>
  <si>
    <t>22-2284</t>
  </si>
  <si>
    <t>1991 FM 158</t>
  </si>
  <si>
    <t>Central Baptist Church</t>
  </si>
  <si>
    <t>New concession/restroom</t>
  </si>
  <si>
    <t>22-2900</t>
  </si>
  <si>
    <t>3148 Tarleton Ct</t>
  </si>
  <si>
    <t>Rudder Point</t>
  </si>
  <si>
    <t>22-1658</t>
  </si>
  <si>
    <t>1410 Kermitt St</t>
  </si>
  <si>
    <t>Redden &amp; Thomas</t>
  </si>
  <si>
    <t>13,14</t>
  </si>
  <si>
    <t>Rebuilding Together</t>
  </si>
  <si>
    <t>22-2676</t>
  </si>
  <si>
    <t>1308 Peale St</t>
  </si>
  <si>
    <t>George A Adams</t>
  </si>
  <si>
    <t>C</t>
  </si>
  <si>
    <t>Victor Valdez</t>
  </si>
  <si>
    <t>22-2693</t>
  </si>
  <si>
    <t>4850 Native Tree Ln</t>
  </si>
  <si>
    <t>22-2892</t>
  </si>
  <si>
    <t>606 Avondale Ave</t>
  </si>
  <si>
    <t>Disaster America US LLC</t>
  </si>
  <si>
    <t>22-2697</t>
  </si>
  <si>
    <t>6204 Cromwell Ct</t>
  </si>
  <si>
    <t>Southern Solar</t>
  </si>
  <si>
    <t>22-2700</t>
  </si>
  <si>
    <t>415 Wallace St</t>
  </si>
  <si>
    <t>Stephen F Austin</t>
  </si>
  <si>
    <t>22-2893</t>
  </si>
  <si>
    <t>1632 W Villa Maria Rd</t>
  </si>
  <si>
    <t>Aetna Sign Group</t>
  </si>
  <si>
    <t>Wall illuminated</t>
  </si>
  <si>
    <t>22-2894</t>
  </si>
  <si>
    <t>21-5231</t>
  </si>
  <si>
    <t>5778 Cerrillos Dr</t>
  </si>
  <si>
    <t>Tex-Rain Outdoor Solutions</t>
  </si>
  <si>
    <t>21-4684</t>
  </si>
  <si>
    <t>5776 Cerrillos Dr</t>
  </si>
  <si>
    <t>22-0062</t>
  </si>
  <si>
    <t>5780 Cerrillos Dr</t>
  </si>
  <si>
    <t>21-5246</t>
  </si>
  <si>
    <t>4712 Milagro Lp</t>
  </si>
  <si>
    <t>22-0221</t>
  </si>
  <si>
    <t>4711 Milagro Lp</t>
  </si>
  <si>
    <t>22-2712</t>
  </si>
  <si>
    <t>1297 Cottage Grove Cr</t>
  </si>
  <si>
    <t>Cottage Grove</t>
  </si>
  <si>
    <t>ADT Solar LLC</t>
  </si>
  <si>
    <t>22-2727</t>
  </si>
  <si>
    <t>421 N Coulter Dr</t>
  </si>
  <si>
    <t>Welch</t>
  </si>
  <si>
    <t>Remodeling BCS</t>
  </si>
  <si>
    <t>22-2702</t>
  </si>
  <si>
    <t>3044 Positano Lp</t>
  </si>
  <si>
    <t>Siena</t>
  </si>
  <si>
    <t>Trismart Solar LLC</t>
  </si>
  <si>
    <t>22-2775</t>
  </si>
  <si>
    <t>3200 Arundala Way</t>
  </si>
  <si>
    <t>22-2907</t>
  </si>
  <si>
    <t>5900 Sheffield Terrace Ln</t>
  </si>
  <si>
    <t>Trinity Exterior Group</t>
  </si>
  <si>
    <t>22-2858</t>
  </si>
  <si>
    <t>2069 Mountain Wind Lp</t>
  </si>
  <si>
    <t>Autumn Lake</t>
  </si>
  <si>
    <t>22-2913</t>
  </si>
  <si>
    <t>1800 Thorndyke Ln</t>
  </si>
  <si>
    <t>22-2917</t>
  </si>
  <si>
    <t>Better Way Landscape</t>
  </si>
  <si>
    <t>22-2924</t>
  </si>
  <si>
    <t>4001 E 29th St #82</t>
  </si>
  <si>
    <t>Kun Zong</t>
  </si>
  <si>
    <t>Banner</t>
  </si>
  <si>
    <t>22-2687</t>
  </si>
  <si>
    <t>5605 Fox Bluff Dr</t>
  </si>
  <si>
    <t>22-2686</t>
  </si>
  <si>
    <t>5601 Fox Bluff Dr</t>
  </si>
  <si>
    <t>22-2689</t>
  </si>
  <si>
    <t>5609 Fox Bluff Dr</t>
  </si>
  <si>
    <t>22-2715</t>
  </si>
  <si>
    <t>1314 Kingsgate Dr</t>
  </si>
  <si>
    <t>Edgewater</t>
  </si>
  <si>
    <t>22-2716</t>
  </si>
  <si>
    <t>1318 Kingsgate Dr</t>
  </si>
  <si>
    <t>22-2703</t>
  </si>
  <si>
    <t>1980 Chief St</t>
  </si>
  <si>
    <t>22-2704</t>
  </si>
  <si>
    <t>1982 Chief St</t>
  </si>
  <si>
    <t>22-2779</t>
  </si>
  <si>
    <t>4746 Milagro Lp</t>
  </si>
  <si>
    <t>Alamosa Springs</t>
  </si>
  <si>
    <t>Legend Classic Homes Ltd</t>
  </si>
  <si>
    <t>22-2778</t>
  </si>
  <si>
    <t>4324 Fox River Ln</t>
  </si>
  <si>
    <t>22-1210</t>
  </si>
  <si>
    <t>4013 Cross Park Dr</t>
  </si>
  <si>
    <t>Reece Homes</t>
  </si>
  <si>
    <t>Commercial Office</t>
  </si>
  <si>
    <t>Reece Holdings</t>
  </si>
  <si>
    <t>22-1955</t>
  </si>
  <si>
    <t>508 Avondale Ave</t>
  </si>
  <si>
    <t>Woodland Heights</t>
  </si>
  <si>
    <t>Kyle Han</t>
  </si>
  <si>
    <t>Remodel</t>
  </si>
  <si>
    <t>22-0140</t>
  </si>
  <si>
    <t>2007 Rock Ridge Ave</t>
  </si>
  <si>
    <t>22-0122</t>
  </si>
  <si>
    <t>2013 Rock Ridge Ave</t>
  </si>
  <si>
    <t>22-0112</t>
  </si>
  <si>
    <t>2003 Rock Ridge Ave</t>
  </si>
  <si>
    <t>22-1050</t>
  </si>
  <si>
    <t>2508 Lightfoot Ln</t>
  </si>
  <si>
    <t>Texsun Design &amp; Irr</t>
  </si>
  <si>
    <t>22-1072</t>
  </si>
  <si>
    <t>2503 Lightfoot Ln</t>
  </si>
  <si>
    <t>22-1047</t>
  </si>
  <si>
    <t>2413 Lightfoot Ln</t>
  </si>
  <si>
    <t>22-1497</t>
  </si>
  <si>
    <t>2838 Messenger Way</t>
  </si>
  <si>
    <t>Brazos Valley Greenscapes</t>
  </si>
  <si>
    <t>22-1321</t>
  </si>
  <si>
    <t>1935 Viva Rd</t>
  </si>
  <si>
    <t>22-0881</t>
  </si>
  <si>
    <t>2054 Viva Rd</t>
  </si>
  <si>
    <t>22-3006</t>
  </si>
  <si>
    <t>1510 N Texas Ave</t>
  </si>
  <si>
    <t>Infinity Landscape Contr</t>
  </si>
  <si>
    <t>22-3001</t>
  </si>
  <si>
    <t>1502 Dansby St</t>
  </si>
  <si>
    <t>James</t>
  </si>
  <si>
    <t>Americas Choice Roofing</t>
  </si>
  <si>
    <t>22-2947</t>
  </si>
  <si>
    <t>1326 Prairie Dr B7</t>
  </si>
  <si>
    <t>BCS Academy Builders LP</t>
  </si>
  <si>
    <t>22-2946</t>
  </si>
  <si>
    <t>1326 Prairie Dr B8</t>
  </si>
  <si>
    <t>22-2941</t>
  </si>
  <si>
    <t>4209 Oaklawn St</t>
  </si>
  <si>
    <t>Highland Park</t>
  </si>
  <si>
    <t>Crowley Construction</t>
  </si>
  <si>
    <t>22-2969</t>
  </si>
  <si>
    <t>4523 Woodbend Dr</t>
  </si>
  <si>
    <t>Creekwood Estates</t>
  </si>
  <si>
    <t>Katt Properties LLC</t>
  </si>
  <si>
    <t>22-2698</t>
  </si>
  <si>
    <t>2017 Brisbane Way</t>
  </si>
  <si>
    <t>22-2975</t>
  </si>
  <si>
    <t>Murphy Signature Homes</t>
  </si>
  <si>
    <t>22-2782</t>
  </si>
  <si>
    <t>1209 N Houston Ave</t>
  </si>
  <si>
    <t>Mosley</t>
  </si>
  <si>
    <t>DWM Plumbing/Contractor</t>
  </si>
  <si>
    <t>22-2719</t>
  </si>
  <si>
    <t>1407 George St</t>
  </si>
  <si>
    <t>Castle Heights</t>
  </si>
  <si>
    <t>Hugo Aguina</t>
  </si>
  <si>
    <t>22-2796</t>
  </si>
  <si>
    <t>2908 Spector Dr</t>
  </si>
  <si>
    <t>RS 6 Homes</t>
  </si>
  <si>
    <t>22-3005</t>
  </si>
  <si>
    <t>506 W 26th St</t>
  </si>
  <si>
    <t>Bryan Original Townsite</t>
  </si>
  <si>
    <t>United Roofing &amp; Sheetmetal</t>
  </si>
  <si>
    <t>Reroof</t>
  </si>
  <si>
    <t>Dr Gundanna</t>
  </si>
  <si>
    <t>22-2372</t>
  </si>
  <si>
    <t>303 W 26th St</t>
  </si>
  <si>
    <t>Lone Star Roof Systems</t>
  </si>
  <si>
    <t>Ana Olivarez</t>
  </si>
  <si>
    <t>22-0858</t>
  </si>
  <si>
    <t>913 Suncrest St</t>
  </si>
  <si>
    <t>City of Bryan</t>
  </si>
  <si>
    <t>22-3043</t>
  </si>
  <si>
    <t>502 Stone City Dr</t>
  </si>
  <si>
    <t>22-0639</t>
  </si>
  <si>
    <t>3101 Brady Ct</t>
  </si>
  <si>
    <t>22-0141</t>
  </si>
  <si>
    <t>3268 Rose Hill Ln</t>
  </si>
  <si>
    <t>22-1608</t>
  </si>
  <si>
    <t>1442 Beck St</t>
  </si>
  <si>
    <t>Locksley Design Studio</t>
  </si>
  <si>
    <t>22-2475</t>
  </si>
  <si>
    <t>2316 Franklin Dr</t>
  </si>
  <si>
    <t>Lakeview</t>
  </si>
  <si>
    <t>Victor Lucio</t>
  </si>
  <si>
    <t>22-2833</t>
  </si>
  <si>
    <t>730 Meadow Ln</t>
  </si>
  <si>
    <t>Meadowbrook</t>
  </si>
  <si>
    <t>Construction Servicing Ctr</t>
  </si>
  <si>
    <t>22-2256</t>
  </si>
  <si>
    <t>4204 Culpepper Dr</t>
  </si>
  <si>
    <t>Oak Terrace</t>
  </si>
  <si>
    <t>Beemore Real Estate</t>
  </si>
  <si>
    <t>22-3046</t>
  </si>
  <si>
    <t>4100 Oaklawn St</t>
  </si>
  <si>
    <t>College Oaks</t>
  </si>
  <si>
    <t>22-2842</t>
  </si>
  <si>
    <t>1964 Lili Cv</t>
  </si>
  <si>
    <t>22-2318</t>
  </si>
  <si>
    <t>1105 Clark St</t>
  </si>
  <si>
    <t>Alejandro Contreras</t>
  </si>
  <si>
    <t>22-2798</t>
  </si>
  <si>
    <t>1200 Military Dr</t>
  </si>
  <si>
    <t>J Enrique Gomez</t>
  </si>
  <si>
    <t>22-2821</t>
  </si>
  <si>
    <t>1413 Scott St</t>
  </si>
  <si>
    <t>Redden Thomas</t>
  </si>
  <si>
    <t>Lintz Construction LLC</t>
  </si>
  <si>
    <t>22-2822</t>
  </si>
  <si>
    <t>1415 Scott St</t>
  </si>
  <si>
    <t>22-2820</t>
  </si>
  <si>
    <t>1411 Scott St</t>
  </si>
  <si>
    <t>22-2692</t>
  </si>
  <si>
    <t>2900 Spector Dr</t>
  </si>
  <si>
    <t>Manley Homes</t>
  </si>
  <si>
    <t>22-2826</t>
  </si>
  <si>
    <t>1398 E 21st St</t>
  </si>
  <si>
    <t>Austin Addn</t>
  </si>
  <si>
    <t>Bluestone Partners LLC</t>
  </si>
  <si>
    <t>22-2818</t>
  </si>
  <si>
    <t>3180 Brady Ct</t>
  </si>
  <si>
    <t>Rudder Pointe</t>
  </si>
  <si>
    <t>Avonley Homes</t>
  </si>
  <si>
    <t>22-2691</t>
  </si>
  <si>
    <t>1807 Beason St</t>
  </si>
  <si>
    <t>Kazmeier Gardens</t>
  </si>
  <si>
    <t>Worcester Homes</t>
  </si>
  <si>
    <t>22-2802</t>
  </si>
  <si>
    <t>1902 Lamona Ct</t>
  </si>
  <si>
    <t>22-2805</t>
  </si>
  <si>
    <t>3333 Stoneleigh Rd</t>
  </si>
  <si>
    <t>Ambit Homes</t>
  </si>
  <si>
    <t>22-2827</t>
  </si>
  <si>
    <t>2904 Goldberg Dr</t>
  </si>
  <si>
    <t>Cedar Beam Homes</t>
  </si>
  <si>
    <t>22-2828</t>
  </si>
  <si>
    <t>2914 Spector Dr</t>
  </si>
  <si>
    <t>22-3076</t>
  </si>
  <si>
    <t>2715 Porters Way</t>
  </si>
  <si>
    <t>Patrick Deason</t>
  </si>
  <si>
    <t>22-3051</t>
  </si>
  <si>
    <t>504 Crescent Dr</t>
  </si>
  <si>
    <t>North Oakwood</t>
  </si>
  <si>
    <t>22-2771</t>
  </si>
  <si>
    <t>727 N Rosemary Dr</t>
  </si>
  <si>
    <t>Robert B Owens</t>
  </si>
  <si>
    <t>22-3055</t>
  </si>
  <si>
    <t>1207 Palasota Dr</t>
  </si>
  <si>
    <t>Palasota</t>
  </si>
  <si>
    <t>Jovani Alvardo</t>
  </si>
  <si>
    <t>22-3066</t>
  </si>
  <si>
    <t>816 Lee Hollow Dr</t>
  </si>
  <si>
    <t>Brook Hollow</t>
  </si>
  <si>
    <t>Stowe Construction</t>
  </si>
  <si>
    <t>22-0875</t>
  </si>
  <si>
    <t>1908 Shimla Ct</t>
  </si>
  <si>
    <t>22-1148</t>
  </si>
  <si>
    <t>1931 Viva Rd</t>
  </si>
  <si>
    <t>22-1274</t>
  </si>
  <si>
    <t>4848 Native Tree Ln</t>
  </si>
  <si>
    <t>21-5347</t>
  </si>
  <si>
    <t>4335 Fox River Ln</t>
  </si>
  <si>
    <t>22-2859</t>
  </si>
  <si>
    <t>2505 E Villa Maria Rd</t>
  </si>
  <si>
    <t>Dudley RM Construction</t>
  </si>
  <si>
    <t>Balcony repairs</t>
  </si>
  <si>
    <t>Methodist Retirement Comm</t>
  </si>
  <si>
    <t>22-3091</t>
  </si>
  <si>
    <t>3030 E 29th St #113</t>
  </si>
  <si>
    <t>Riverstone Plaza</t>
  </si>
  <si>
    <t>Harold Shipley Building</t>
  </si>
  <si>
    <t>Combining suites 112-113</t>
  </si>
  <si>
    <t>GGE Ltd</t>
  </si>
  <si>
    <t>22-3034</t>
  </si>
  <si>
    <t>1305 W Villa Maria Rd #A</t>
  </si>
  <si>
    <t>Equity Real Estate</t>
  </si>
  <si>
    <t>22-3036</t>
  </si>
  <si>
    <t>1305 W Villa Maria Rd #B</t>
  </si>
  <si>
    <t>22-3037</t>
  </si>
  <si>
    <t>1305 W Villa Maria Rd #C</t>
  </si>
  <si>
    <t>22-3039</t>
  </si>
  <si>
    <t>1305 W Villa Maria Rd #E</t>
  </si>
  <si>
    <t>22-3040</t>
  </si>
  <si>
    <t>1305 W Villa Maria Rd #F</t>
  </si>
  <si>
    <t>22-3008</t>
  </si>
  <si>
    <t>500 S Texas Ave #C2</t>
  </si>
  <si>
    <t>Shade Pro LLC</t>
  </si>
  <si>
    <t>Covered parking</t>
  </si>
  <si>
    <t>22-3009</t>
  </si>
  <si>
    <t>500 S Texas Ave #C3</t>
  </si>
  <si>
    <t>22-3010</t>
  </si>
  <si>
    <t>500 S Texas Ave #C4</t>
  </si>
  <si>
    <t>22-3011</t>
  </si>
  <si>
    <t>500 S Texas Ave #C5</t>
  </si>
  <si>
    <t>22-3012</t>
  </si>
  <si>
    <t>500 S Texas Ave #C6</t>
  </si>
  <si>
    <t>22-2861</t>
  </si>
  <si>
    <t>1322 Kingsgate Dr</t>
  </si>
  <si>
    <t>22-2860</t>
  </si>
  <si>
    <t>1320 Kingsgate Dr</t>
  </si>
  <si>
    <t>22-2854</t>
  </si>
  <si>
    <t>2813 Bucceneer Trl</t>
  </si>
  <si>
    <t>Bonham Trace</t>
  </si>
  <si>
    <t>Blackrock Builders</t>
  </si>
  <si>
    <t>22-2855</t>
  </si>
  <si>
    <t>2863 Messenger Way</t>
  </si>
  <si>
    <t>22-2468</t>
  </si>
  <si>
    <t>509 Walnut St</t>
  </si>
  <si>
    <t>Oak Grove Park</t>
  </si>
  <si>
    <t>Arenas Construction</t>
  </si>
  <si>
    <t>22-2467</t>
  </si>
  <si>
    <t>507 Walnut St</t>
  </si>
  <si>
    <t>22-2904</t>
  </si>
  <si>
    <t>300 Waco St</t>
  </si>
  <si>
    <t>Legion Addn</t>
  </si>
  <si>
    <t>26,27</t>
  </si>
  <si>
    <t>WGR Homes</t>
  </si>
  <si>
    <t>22-2844</t>
  </si>
  <si>
    <t>2812 Buccaneer Trl</t>
  </si>
  <si>
    <t>22-2845</t>
  </si>
  <si>
    <t>2818 Buccaneer Trl</t>
  </si>
  <si>
    <t>22-2846</t>
  </si>
  <si>
    <t>2860 Messenger Way</t>
  </si>
  <si>
    <t>22-2867</t>
  </si>
  <si>
    <t>4355 Fox River Ln</t>
  </si>
  <si>
    <t>22-3120</t>
  </si>
  <si>
    <t>1395 N Harvey Mitchell Pkwy</t>
  </si>
  <si>
    <t>CC Creations</t>
  </si>
  <si>
    <t>Freestanding</t>
  </si>
  <si>
    <t>22-3137</t>
  </si>
  <si>
    <t>1121 E  Villa Maria Rd</t>
  </si>
  <si>
    <t>Lifepoint Christian Church</t>
  </si>
  <si>
    <t>22-2840</t>
  </si>
  <si>
    <t>3108 Cavitt Ave</t>
  </si>
  <si>
    <t>Midway Place</t>
  </si>
  <si>
    <t>Taplin &amp; Sons Trucking</t>
  </si>
  <si>
    <t>22-3107</t>
  </si>
  <si>
    <t>301 W Carson St</t>
  </si>
  <si>
    <t>22-3108</t>
  </si>
  <si>
    <t>313 W Carson St</t>
  </si>
  <si>
    <t>21-5380</t>
  </si>
  <si>
    <t>5000 Maroon Creek Dr</t>
  </si>
  <si>
    <t>Dewitt Construction Services</t>
  </si>
  <si>
    <t>22-0248</t>
  </si>
  <si>
    <t>4145 Vintage Estates Ct</t>
  </si>
  <si>
    <t>22-0339</t>
  </si>
  <si>
    <t>4141 Vintage Estates Ct</t>
  </si>
  <si>
    <t>22-0838</t>
  </si>
  <si>
    <t>4118 Vintage Estates Ct</t>
  </si>
  <si>
    <t>22-0839</t>
  </si>
  <si>
    <t>4129 Vintage Estates Ct</t>
  </si>
  <si>
    <t>21-3569</t>
  </si>
  <si>
    <t>4301 Batona Ct</t>
  </si>
  <si>
    <t>22-0438</t>
  </si>
  <si>
    <t>1975 Lili Cv</t>
  </si>
  <si>
    <t>22-0764</t>
  </si>
  <si>
    <t>4226 Peregrine Way</t>
  </si>
  <si>
    <t>22-0908</t>
  </si>
  <si>
    <t>5013 Grayson Way</t>
  </si>
  <si>
    <t>22-0374</t>
  </si>
  <si>
    <t>1973 Lili Cv</t>
  </si>
  <si>
    <t>21-3704</t>
  </si>
  <si>
    <t>3404 Chinquapin Ct</t>
  </si>
  <si>
    <t>22-2813</t>
  </si>
  <si>
    <t>1100 Turkey Creek Rd #193</t>
  </si>
  <si>
    <t>Abraham Elder</t>
  </si>
  <si>
    <t>22-2916</t>
  </si>
  <si>
    <t>4400 Old Hearne Rd</t>
  </si>
  <si>
    <t>North Haven</t>
  </si>
  <si>
    <t>Benroz Construction LLC</t>
  </si>
  <si>
    <t>22-2780</t>
  </si>
  <si>
    <t>3806 Barnsley Ct</t>
  </si>
  <si>
    <t>22-2915</t>
  </si>
  <si>
    <t>2303 Bomber Dr #106</t>
  </si>
  <si>
    <t>Lakeview North</t>
  </si>
  <si>
    <t>Bindings Corporation</t>
  </si>
  <si>
    <t>22-2943</t>
  </si>
  <si>
    <t>4857 Native Tree Ln</t>
  </si>
  <si>
    <t>Lonestar Solar Services</t>
  </si>
  <si>
    <t>22-2871</t>
  </si>
  <si>
    <t>2909 Ambrose Dr</t>
  </si>
  <si>
    <t>Diane &amp; Allen Moore</t>
  </si>
  <si>
    <t>22-3103</t>
  </si>
  <si>
    <t>2851 Messenger Way</t>
  </si>
  <si>
    <t>22-3045</t>
  </si>
  <si>
    <t>200 Pierce St</t>
  </si>
  <si>
    <t>22-3109</t>
  </si>
  <si>
    <t>102 S Logan Ave</t>
  </si>
  <si>
    <t>Antonio Zuniga</t>
  </si>
  <si>
    <t>22-0803</t>
  </si>
  <si>
    <t>5022 Grayson Way</t>
  </si>
  <si>
    <t>Aggieland Turf Pros LLC</t>
  </si>
  <si>
    <t>22-0350</t>
  </si>
  <si>
    <t>1963 Chief St</t>
  </si>
  <si>
    <t>22-0793</t>
  </si>
  <si>
    <t>1969 Chief St</t>
  </si>
  <si>
    <t>22-1150</t>
  </si>
  <si>
    <t>1934 Viva Rd</t>
  </si>
  <si>
    <t>22-0779</t>
  </si>
  <si>
    <t>2848 Persimmon Ridge Ct</t>
  </si>
  <si>
    <t>Twisted Oak Landscaping</t>
  </si>
  <si>
    <t>21-5189</t>
  </si>
  <si>
    <t>4113 Peregrine Ct</t>
  </si>
  <si>
    <t>22-1154</t>
  </si>
  <si>
    <t>10620 Natural Pond Rd</t>
  </si>
  <si>
    <t>22-1152</t>
  </si>
  <si>
    <t>4846 Native Tree Ln</t>
  </si>
  <si>
    <t>22-2957</t>
  </si>
  <si>
    <t>1201 Hoppess St</t>
  </si>
  <si>
    <t>Hoppess</t>
  </si>
  <si>
    <t>22-3000</t>
  </si>
  <si>
    <t>3108 Archer Cr</t>
  </si>
  <si>
    <t>Fastrac Energy Services</t>
  </si>
  <si>
    <t>22-3164</t>
  </si>
  <si>
    <t>3240 Founders Dr</t>
  </si>
  <si>
    <t>22-2646</t>
  </si>
  <si>
    <t>2518 Westwood Main</t>
  </si>
  <si>
    <t>22-2642</t>
  </si>
  <si>
    <t>2979 Archer Dr</t>
  </si>
  <si>
    <t>AG Construction</t>
  </si>
  <si>
    <t>22-2978</t>
  </si>
  <si>
    <t>2513 Arbor Dr</t>
  </si>
  <si>
    <t>Sunshine Fun Pools</t>
  </si>
  <si>
    <t>22-2976</t>
  </si>
  <si>
    <t>4205 Serrano Ct</t>
  </si>
  <si>
    <t>Miramont</t>
  </si>
  <si>
    <t>22-2899</t>
  </si>
  <si>
    <t>4215 Tuscany Ct</t>
  </si>
  <si>
    <t>The Pool Guy</t>
  </si>
  <si>
    <t>22-2296</t>
  </si>
  <si>
    <t>2112 W Briargate Dr</t>
  </si>
  <si>
    <t>Wakefield Sign Co</t>
  </si>
  <si>
    <t>Freestanding illum</t>
  </si>
  <si>
    <t>22-3118</t>
  </si>
  <si>
    <t>3824 S Texas Ave</t>
  </si>
  <si>
    <t>Bonilla General Construction</t>
  </si>
  <si>
    <t>22-2734</t>
  </si>
  <si>
    <t>101 N Coulter Dr</t>
  </si>
  <si>
    <t>John Austin</t>
  </si>
  <si>
    <t>Willis Custom Homes</t>
  </si>
  <si>
    <t>Renovation</t>
  </si>
  <si>
    <t>Congregation Beth Shalom</t>
  </si>
  <si>
    <t>22-3096</t>
  </si>
  <si>
    <t>Wakefield Sign</t>
  </si>
  <si>
    <t>Monument sign base</t>
  </si>
  <si>
    <t>22-1538</t>
  </si>
  <si>
    <t>1520 N Texas Ave</t>
  </si>
  <si>
    <t>Ras Construction</t>
  </si>
  <si>
    <t>Robert Watson</t>
  </si>
  <si>
    <t>22-2884</t>
  </si>
  <si>
    <t>1709 S Texas Ave</t>
  </si>
  <si>
    <t>Powerhouse Retail Services</t>
  </si>
  <si>
    <t>Dollar General</t>
  </si>
  <si>
    <t>22-3117</t>
  </si>
  <si>
    <t>3101 Junction Dr</t>
  </si>
  <si>
    <t>1R</t>
  </si>
  <si>
    <t>22-2885</t>
  </si>
  <si>
    <t>4840 Native Tree Ln</t>
  </si>
  <si>
    <t>22-2862</t>
  </si>
  <si>
    <t>2840 Messenger Way</t>
  </si>
  <si>
    <t>22-2999</t>
  </si>
  <si>
    <t>1316 Kingsgate Dr</t>
  </si>
  <si>
    <t>22-2639</t>
  </si>
  <si>
    <t>1400 E 21st St</t>
  </si>
  <si>
    <t>22-2948</t>
  </si>
  <si>
    <t>2846 Messenger Way</t>
  </si>
  <si>
    <t>22-2549</t>
  </si>
  <si>
    <t>1508 Boone St</t>
  </si>
  <si>
    <t>Rohde Addn</t>
  </si>
  <si>
    <t>Efrain Reyes</t>
  </si>
  <si>
    <t>22-2888</t>
  </si>
  <si>
    <t>4853 Native Tree Ln</t>
  </si>
  <si>
    <t>22-2889</t>
  </si>
  <si>
    <t>5028 Grayson Way</t>
  </si>
  <si>
    <t>22-2929</t>
  </si>
  <si>
    <t>1968 Chief St</t>
  </si>
  <si>
    <t>22-2902</t>
  </si>
  <si>
    <t>2915 Spector Dr</t>
  </si>
  <si>
    <t>Austins  Colony</t>
  </si>
  <si>
    <t>22-2965</t>
  </si>
  <si>
    <t>4323 Fox River Ln</t>
  </si>
  <si>
    <t>Hall Homes LLC</t>
  </si>
  <si>
    <t>22-3155</t>
  </si>
  <si>
    <t>1621 Briarcrest Dr</t>
  </si>
  <si>
    <t>Sign Pro</t>
  </si>
  <si>
    <t>Face change</t>
  </si>
  <si>
    <t>22-3178</t>
  </si>
  <si>
    <t>2533 Midtown Park Blvd</t>
  </si>
  <si>
    <t>Maldonado Nursery</t>
  </si>
  <si>
    <t>22-3017</t>
  </si>
  <si>
    <t>1809 Thorndyke Ln</t>
  </si>
  <si>
    <t>22-3192</t>
  </si>
  <si>
    <t>Pitman Custom Homes</t>
  </si>
  <si>
    <t>22-2581</t>
  </si>
  <si>
    <t>1100 Lamar Dr</t>
  </si>
  <si>
    <t>Woodson Terrace</t>
  </si>
  <si>
    <t>Wimberly</t>
  </si>
  <si>
    <t>22-2982</t>
  </si>
  <si>
    <t>2011 Positano Lp</t>
  </si>
  <si>
    <t>Capaital Construction</t>
  </si>
  <si>
    <t>22-2896</t>
  </si>
  <si>
    <t>2842 Messenger Way</t>
  </si>
  <si>
    <t>22-3022</t>
  </si>
  <si>
    <t>2403 Lightfoot Ln</t>
  </si>
  <si>
    <t>22-3016</t>
  </si>
  <si>
    <t>3173 Tarleton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</si>
</sst>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7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wrapText="1" shrinkToFit="1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2" fillId="8" borderId="1" xfId="0" applyNumberFormat="1" applyFont="1" applyFill="1" applyBorder="1" applyAlignment="1">
      <alignment shrinkToFit="1"/>
    </xf>
    <xf numFmtId="3" fontId="2" fillId="8" borderId="1" xfId="0" applyNumberFormat="1" applyFont="1" applyFill="1" applyBorder="1" applyAlignment="1" applyProtection="1"/>
    <xf numFmtId="166" fontId="7" fillId="10" borderId="1" xfId="0" applyNumberFormat="1" applyFont="1" applyFill="1" applyBorder="1" applyAlignment="1">
      <alignment horizontal="left"/>
    </xf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lef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showWhiteSpace="0" view="pageLayout" topLeftCell="A2" zoomScaleNormal="100" workbookViewId="0">
      <selection activeCell="B5" sqref="B5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54"/>
      <c r="B1" s="303" t="s">
        <v>15</v>
      </c>
      <c r="C1" s="303"/>
      <c r="D1" s="303"/>
      <c r="E1" s="304"/>
      <c r="F1" s="255"/>
      <c r="G1" s="255"/>
      <c r="H1" s="255"/>
      <c r="I1" s="256"/>
    </row>
    <row r="2" spans="1:17" s="16" customFormat="1" ht="21" customHeight="1" x14ac:dyDescent="0.25">
      <c r="A2" s="301" t="s">
        <v>55</v>
      </c>
      <c r="B2" s="257"/>
      <c r="C2" s="257"/>
      <c r="D2" s="258"/>
      <c r="E2" s="259"/>
      <c r="F2" s="301" t="s">
        <v>56</v>
      </c>
      <c r="G2" s="257"/>
      <c r="H2" s="257"/>
      <c r="I2" s="260"/>
    </row>
    <row r="3" spans="1:17" ht="19.5" customHeight="1" x14ac:dyDescent="0.25">
      <c r="A3" s="261" t="s">
        <v>21</v>
      </c>
      <c r="B3" s="262" t="s">
        <v>32</v>
      </c>
      <c r="C3" s="262" t="s">
        <v>52</v>
      </c>
      <c r="D3" s="262" t="s">
        <v>6</v>
      </c>
      <c r="E3" s="263"/>
      <c r="F3" s="261" t="s">
        <v>21</v>
      </c>
      <c r="G3" s="262" t="s">
        <v>32</v>
      </c>
      <c r="H3" s="262" t="s">
        <v>52</v>
      </c>
      <c r="I3" s="264" t="s">
        <v>6</v>
      </c>
    </row>
    <row r="4" spans="1:17" ht="18" customHeight="1" x14ac:dyDescent="0.2">
      <c r="A4" s="265" t="s">
        <v>48</v>
      </c>
      <c r="B4" s="266">
        <v>65</v>
      </c>
      <c r="C4" s="267"/>
      <c r="D4" s="268">
        <v>11763617</v>
      </c>
      <c r="E4" s="263"/>
      <c r="F4" s="265" t="s">
        <v>48</v>
      </c>
      <c r="G4" s="266">
        <v>81</v>
      </c>
      <c r="H4" s="267"/>
      <c r="I4" s="268">
        <v>16228751</v>
      </c>
    </row>
    <row r="5" spans="1:17" ht="15.75" customHeight="1" x14ac:dyDescent="0.2">
      <c r="A5" s="265" t="s">
        <v>49</v>
      </c>
      <c r="B5" s="266">
        <v>0</v>
      </c>
      <c r="C5" s="267"/>
      <c r="D5" s="268">
        <v>0</v>
      </c>
      <c r="E5" s="263"/>
      <c r="F5" s="265" t="s">
        <v>49</v>
      </c>
      <c r="G5" s="266">
        <v>11</v>
      </c>
      <c r="H5" s="267"/>
      <c r="I5" s="268">
        <v>1789590</v>
      </c>
    </row>
    <row r="6" spans="1:17" ht="15.75" customHeight="1" x14ac:dyDescent="0.2">
      <c r="A6" s="265" t="s">
        <v>38</v>
      </c>
      <c r="B6" s="266">
        <v>0</v>
      </c>
      <c r="C6" s="267"/>
      <c r="D6" s="268">
        <v>0</v>
      </c>
      <c r="E6" s="263"/>
      <c r="F6" s="265" t="s">
        <v>38</v>
      </c>
      <c r="G6" s="266">
        <v>0</v>
      </c>
      <c r="H6" s="267"/>
      <c r="I6" s="268">
        <v>0</v>
      </c>
    </row>
    <row r="7" spans="1:17" ht="15" customHeight="1" x14ac:dyDescent="0.2">
      <c r="A7" s="265" t="s">
        <v>36</v>
      </c>
      <c r="B7" s="266">
        <v>3</v>
      </c>
      <c r="C7" s="267">
        <v>12</v>
      </c>
      <c r="D7" s="268">
        <v>1565784</v>
      </c>
      <c r="E7" s="263"/>
      <c r="F7" s="265" t="s">
        <v>36</v>
      </c>
      <c r="G7" s="266">
        <v>0</v>
      </c>
      <c r="H7" s="267"/>
      <c r="I7" s="268">
        <v>0</v>
      </c>
    </row>
    <row r="8" spans="1:17" ht="15" customHeight="1" x14ac:dyDescent="0.2">
      <c r="A8" s="265" t="s">
        <v>37</v>
      </c>
      <c r="B8" s="266">
        <v>0</v>
      </c>
      <c r="C8" s="269"/>
      <c r="D8" s="270">
        <v>0</v>
      </c>
      <c r="E8" s="263"/>
      <c r="F8" s="265" t="s">
        <v>37</v>
      </c>
      <c r="G8" s="266">
        <v>0</v>
      </c>
      <c r="H8" s="269"/>
      <c r="I8" s="270">
        <v>0</v>
      </c>
    </row>
    <row r="9" spans="1:17" ht="15" customHeight="1" x14ac:dyDescent="0.2">
      <c r="A9" s="265" t="s">
        <v>23</v>
      </c>
      <c r="B9" s="266">
        <v>64</v>
      </c>
      <c r="C9" s="269"/>
      <c r="D9" s="270">
        <v>986659</v>
      </c>
      <c r="E9" s="263"/>
      <c r="F9" s="265" t="s">
        <v>23</v>
      </c>
      <c r="G9" s="266">
        <v>185</v>
      </c>
      <c r="H9" s="269"/>
      <c r="I9" s="270">
        <v>1933896</v>
      </c>
    </row>
    <row r="10" spans="1:17" ht="15.75" customHeight="1" x14ac:dyDescent="0.2">
      <c r="A10" s="265" t="s">
        <v>14</v>
      </c>
      <c r="B10" s="266">
        <v>4</v>
      </c>
      <c r="C10" s="269"/>
      <c r="D10" s="270">
        <v>170852</v>
      </c>
      <c r="E10" s="263"/>
      <c r="F10" s="265" t="s">
        <v>14</v>
      </c>
      <c r="G10" s="266">
        <v>2</v>
      </c>
      <c r="H10" s="269"/>
      <c r="I10" s="270">
        <v>174400</v>
      </c>
    </row>
    <row r="11" spans="1:17" ht="15.75" customHeight="1" x14ac:dyDescent="0.2">
      <c r="A11" s="265" t="s">
        <v>10</v>
      </c>
      <c r="B11" s="271">
        <v>5</v>
      </c>
      <c r="C11" s="269"/>
      <c r="D11" s="270">
        <v>0</v>
      </c>
      <c r="E11" s="263"/>
      <c r="F11" s="265" t="s">
        <v>10</v>
      </c>
      <c r="G11" s="271">
        <v>8</v>
      </c>
      <c r="H11" s="269"/>
      <c r="I11" s="270">
        <v>0</v>
      </c>
    </row>
    <row r="12" spans="1:17" ht="15" customHeight="1" x14ac:dyDescent="0.2">
      <c r="A12" s="265" t="s">
        <v>22</v>
      </c>
      <c r="B12" s="266">
        <v>4</v>
      </c>
      <c r="C12" s="269"/>
      <c r="D12" s="270">
        <v>1882800</v>
      </c>
      <c r="E12" s="263"/>
      <c r="F12" s="265" t="s">
        <v>22</v>
      </c>
      <c r="G12" s="266">
        <v>32</v>
      </c>
      <c r="H12" s="269"/>
      <c r="I12" s="270">
        <v>31791888</v>
      </c>
      <c r="Q12" s="24"/>
    </row>
    <row r="13" spans="1:17" ht="15.75" customHeight="1" x14ac:dyDescent="0.2">
      <c r="A13" s="265" t="s">
        <v>39</v>
      </c>
      <c r="B13" s="266">
        <v>21</v>
      </c>
      <c r="C13" s="269"/>
      <c r="D13" s="270">
        <v>3208862</v>
      </c>
      <c r="E13" s="263"/>
      <c r="F13" s="265" t="s">
        <v>39</v>
      </c>
      <c r="G13" s="266">
        <v>33</v>
      </c>
      <c r="H13" s="269"/>
      <c r="I13" s="270">
        <v>3086413</v>
      </c>
    </row>
    <row r="14" spans="1:17" ht="15.75" customHeight="1" x14ac:dyDescent="0.2">
      <c r="A14" s="265" t="s">
        <v>9</v>
      </c>
      <c r="B14" s="266">
        <v>5</v>
      </c>
      <c r="C14" s="269"/>
      <c r="D14" s="270">
        <v>365625</v>
      </c>
      <c r="E14" s="263"/>
      <c r="F14" s="265" t="s">
        <v>9</v>
      </c>
      <c r="G14" s="266">
        <v>4</v>
      </c>
      <c r="H14" s="269"/>
      <c r="I14" s="270">
        <v>186000</v>
      </c>
    </row>
    <row r="15" spans="1:17" ht="15" customHeight="1" x14ac:dyDescent="0.2">
      <c r="A15" s="272" t="s">
        <v>11</v>
      </c>
      <c r="B15" s="273">
        <v>7</v>
      </c>
      <c r="C15" s="274"/>
      <c r="D15" s="275">
        <v>0</v>
      </c>
      <c r="E15" s="263"/>
      <c r="F15" s="272" t="s">
        <v>11</v>
      </c>
      <c r="G15" s="273">
        <v>13</v>
      </c>
      <c r="H15" s="274"/>
      <c r="I15" s="275">
        <v>0</v>
      </c>
    </row>
    <row r="16" spans="1:17" ht="16.5" customHeight="1" x14ac:dyDescent="0.25">
      <c r="A16" s="276" t="s">
        <v>13</v>
      </c>
      <c r="B16" s="277">
        <f>SUM(B4:B15)</f>
        <v>178</v>
      </c>
      <c r="C16" s="296">
        <f>SUM(C4:C15)</f>
        <v>12</v>
      </c>
      <c r="D16" s="278">
        <f>SUM(D4:D15)</f>
        <v>19944199</v>
      </c>
      <c r="E16" s="263"/>
      <c r="F16" s="276" t="s">
        <v>13</v>
      </c>
      <c r="G16" s="277">
        <f>SUM(G4:G15)</f>
        <v>369</v>
      </c>
      <c r="H16" s="279">
        <f>SUM(H4:H15)</f>
        <v>0</v>
      </c>
      <c r="I16" s="280">
        <f>SUM(I4:I15)</f>
        <v>55190938</v>
      </c>
    </row>
    <row r="17" spans="1:11" ht="18.75" customHeight="1" x14ac:dyDescent="0.2">
      <c r="A17" s="281"/>
      <c r="B17" s="282"/>
      <c r="C17" s="282"/>
      <c r="D17" s="282"/>
      <c r="E17" s="263"/>
      <c r="F17" s="282"/>
      <c r="G17" s="282"/>
      <c r="H17" s="282"/>
      <c r="I17" s="283"/>
    </row>
    <row r="18" spans="1:11" ht="18" x14ac:dyDescent="0.25">
      <c r="A18" s="302" t="s">
        <v>58</v>
      </c>
      <c r="B18" s="284"/>
      <c r="C18" s="285"/>
      <c r="D18" s="286"/>
      <c r="E18" s="263"/>
      <c r="F18" s="302" t="s">
        <v>57</v>
      </c>
      <c r="G18" s="284"/>
      <c r="H18" s="285"/>
      <c r="I18" s="287"/>
    </row>
    <row r="19" spans="1:11" ht="21" customHeight="1" x14ac:dyDescent="0.25">
      <c r="A19" s="288" t="s">
        <v>21</v>
      </c>
      <c r="B19" s="289" t="s">
        <v>32</v>
      </c>
      <c r="C19" s="289" t="s">
        <v>52</v>
      </c>
      <c r="D19" s="289" t="s">
        <v>6</v>
      </c>
      <c r="E19" s="259"/>
      <c r="F19" s="288" t="s">
        <v>21</v>
      </c>
      <c r="G19" s="289" t="s">
        <v>32</v>
      </c>
      <c r="H19" s="290"/>
      <c r="I19" s="291" t="s">
        <v>6</v>
      </c>
    </row>
    <row r="20" spans="1:11" ht="17.25" customHeight="1" x14ac:dyDescent="0.2">
      <c r="A20" s="292" t="s">
        <v>48</v>
      </c>
      <c r="B20" s="266">
        <f>B4+634</f>
        <v>699</v>
      </c>
      <c r="C20" s="267"/>
      <c r="D20" s="268">
        <f>D4+128116585</f>
        <v>139880202</v>
      </c>
      <c r="E20" s="263"/>
      <c r="F20" s="292" t="s">
        <v>48</v>
      </c>
      <c r="G20" s="266">
        <f>G4+583</f>
        <v>664</v>
      </c>
      <c r="H20" s="267"/>
      <c r="I20" s="268">
        <f>I4+111360236</f>
        <v>127588987</v>
      </c>
    </row>
    <row r="21" spans="1:11" ht="15" customHeight="1" x14ac:dyDescent="0.2">
      <c r="A21" s="292" t="s">
        <v>49</v>
      </c>
      <c r="B21" s="266">
        <f>B5+8</f>
        <v>8</v>
      </c>
      <c r="C21" s="267"/>
      <c r="D21" s="268">
        <f>D5+1648861</f>
        <v>1648861</v>
      </c>
      <c r="E21" s="263"/>
      <c r="F21" s="292" t="s">
        <v>49</v>
      </c>
      <c r="G21" s="266">
        <f>G5+26</f>
        <v>37</v>
      </c>
      <c r="H21" s="267"/>
      <c r="I21" s="268">
        <f>I5+3377506</f>
        <v>5167096</v>
      </c>
    </row>
    <row r="22" spans="1:11" ht="15" customHeight="1" x14ac:dyDescent="0.2">
      <c r="A22" s="292" t="s">
        <v>38</v>
      </c>
      <c r="B22" s="266">
        <f>B6+0</f>
        <v>0</v>
      </c>
      <c r="C22" s="267"/>
      <c r="D22" s="268">
        <f>D6+0</f>
        <v>0</v>
      </c>
      <c r="E22" s="263"/>
      <c r="F22" s="292" t="s">
        <v>38</v>
      </c>
      <c r="G22" s="266">
        <f>G6+0</f>
        <v>0</v>
      </c>
      <c r="H22" s="267"/>
      <c r="I22" s="268">
        <f>I6+0</f>
        <v>0</v>
      </c>
    </row>
    <row r="23" spans="1:11" ht="16.5" customHeight="1" x14ac:dyDescent="0.2">
      <c r="A23" s="292" t="s">
        <v>36</v>
      </c>
      <c r="B23" s="266">
        <f>B7+7</f>
        <v>10</v>
      </c>
      <c r="C23" s="267">
        <v>40</v>
      </c>
      <c r="D23" s="268">
        <f>D7+3261456</f>
        <v>4827240</v>
      </c>
      <c r="E23" s="263"/>
      <c r="F23" s="292" t="s">
        <v>36</v>
      </c>
      <c r="G23" s="266">
        <f>G7+0</f>
        <v>0</v>
      </c>
      <c r="H23" s="267"/>
      <c r="I23" s="268">
        <f>I7+0</f>
        <v>0</v>
      </c>
    </row>
    <row r="24" spans="1:11" ht="17.25" customHeight="1" x14ac:dyDescent="0.2">
      <c r="A24" s="292" t="s">
        <v>37</v>
      </c>
      <c r="B24" s="266">
        <f>B8+9</f>
        <v>9</v>
      </c>
      <c r="C24" s="269">
        <v>75</v>
      </c>
      <c r="D24" s="270">
        <f>D8+9027352</f>
        <v>9027352</v>
      </c>
      <c r="E24" s="263"/>
      <c r="F24" s="292" t="s">
        <v>37</v>
      </c>
      <c r="G24" s="266">
        <f>G8+2</f>
        <v>2</v>
      </c>
      <c r="H24" s="269">
        <v>22</v>
      </c>
      <c r="I24" s="270">
        <f>I8+1408000</f>
        <v>1408000</v>
      </c>
    </row>
    <row r="25" spans="1:11" ht="17.25" customHeight="1" x14ac:dyDescent="0.2">
      <c r="A25" s="293" t="s">
        <v>23</v>
      </c>
      <c r="B25" s="266">
        <f>B9+438</f>
        <v>502</v>
      </c>
      <c r="C25" s="269"/>
      <c r="D25" s="270">
        <f>D9+9232726</f>
        <v>10219385</v>
      </c>
      <c r="E25" s="294"/>
      <c r="F25" s="293" t="s">
        <v>23</v>
      </c>
      <c r="G25" s="266">
        <f>G9+1143</f>
        <v>1328</v>
      </c>
      <c r="H25" s="269"/>
      <c r="I25" s="270">
        <f>I9+12342331</f>
        <v>14276227</v>
      </c>
    </row>
    <row r="26" spans="1:11" ht="16.5" customHeight="1" x14ac:dyDescent="0.2">
      <c r="A26" s="293" t="s">
        <v>14</v>
      </c>
      <c r="B26" s="266">
        <f>B10+17</f>
        <v>21</v>
      </c>
      <c r="C26" s="269"/>
      <c r="D26" s="270">
        <f>D10+1290622</f>
        <v>1461474</v>
      </c>
      <c r="E26" s="294"/>
      <c r="F26" s="293" t="s">
        <v>14</v>
      </c>
      <c r="G26" s="266">
        <f>G10+22</f>
        <v>24</v>
      </c>
      <c r="H26" s="269"/>
      <c r="I26" s="270">
        <f>I10+1236324</f>
        <v>1410724</v>
      </c>
    </row>
    <row r="27" spans="1:11" ht="15" customHeight="1" x14ac:dyDescent="0.2">
      <c r="A27" s="293" t="s">
        <v>10</v>
      </c>
      <c r="B27" s="271">
        <f>B11+42</f>
        <v>47</v>
      </c>
      <c r="C27" s="269"/>
      <c r="D27" s="270">
        <f>D11+0</f>
        <v>0</v>
      </c>
      <c r="E27" s="294"/>
      <c r="F27" s="293" t="s">
        <v>10</v>
      </c>
      <c r="G27" s="271">
        <f>G11+75</f>
        <v>83</v>
      </c>
      <c r="H27" s="269"/>
      <c r="I27" s="270">
        <v>0</v>
      </c>
      <c r="K27" s="15"/>
    </row>
    <row r="28" spans="1:11" ht="16.5" customHeight="1" x14ac:dyDescent="0.2">
      <c r="A28" s="293" t="s">
        <v>22</v>
      </c>
      <c r="B28" s="266">
        <f>B12+50</f>
        <v>54</v>
      </c>
      <c r="C28" s="269"/>
      <c r="D28" s="270">
        <f>D12+44495762</f>
        <v>46378562</v>
      </c>
      <c r="E28" s="294"/>
      <c r="F28" s="293" t="s">
        <v>22</v>
      </c>
      <c r="G28" s="266">
        <f>G12+85</f>
        <v>117</v>
      </c>
      <c r="H28" s="269"/>
      <c r="I28" s="270">
        <f>I12+65704446</f>
        <v>97496334</v>
      </c>
    </row>
    <row r="29" spans="1:11" ht="16.5" customHeight="1" x14ac:dyDescent="0.2">
      <c r="A29" s="293" t="s">
        <v>39</v>
      </c>
      <c r="B29" s="266">
        <f>B13+122</f>
        <v>143</v>
      </c>
      <c r="C29" s="269"/>
      <c r="D29" s="270">
        <f>D13+49003331</f>
        <v>52212193</v>
      </c>
      <c r="E29" s="294"/>
      <c r="F29" s="293" t="s">
        <v>39</v>
      </c>
      <c r="G29" s="266">
        <f>G13+166</f>
        <v>199</v>
      </c>
      <c r="H29" s="269"/>
      <c r="I29" s="270">
        <f>I13+27552619</f>
        <v>30639032</v>
      </c>
    </row>
    <row r="30" spans="1:11" ht="15.75" customHeight="1" x14ac:dyDescent="0.2">
      <c r="A30" s="292" t="s">
        <v>9</v>
      </c>
      <c r="B30" s="266">
        <f>B14+26</f>
        <v>31</v>
      </c>
      <c r="C30" s="269"/>
      <c r="D30" s="270">
        <f>D14+1786450</f>
        <v>2152075</v>
      </c>
      <c r="E30" s="263"/>
      <c r="F30" s="292" t="s">
        <v>9</v>
      </c>
      <c r="G30" s="266">
        <f>G14+32</f>
        <v>36</v>
      </c>
      <c r="H30" s="269"/>
      <c r="I30" s="270">
        <f>I14+1905705</f>
        <v>2091705</v>
      </c>
    </row>
    <row r="31" spans="1:11" ht="16.5" customHeight="1" x14ac:dyDescent="0.2">
      <c r="A31" s="292" t="s">
        <v>11</v>
      </c>
      <c r="B31" s="273">
        <f>B15+72</f>
        <v>79</v>
      </c>
      <c r="C31" s="274"/>
      <c r="D31" s="275">
        <v>0</v>
      </c>
      <c r="E31" s="263"/>
      <c r="F31" s="292" t="s">
        <v>11</v>
      </c>
      <c r="G31" s="273">
        <f>G15+112</f>
        <v>125</v>
      </c>
      <c r="H31" s="274"/>
      <c r="I31" s="275">
        <v>0</v>
      </c>
    </row>
    <row r="32" spans="1:11" ht="15.75" customHeight="1" x14ac:dyDescent="0.25">
      <c r="A32" s="276" t="s">
        <v>13</v>
      </c>
      <c r="B32" s="295">
        <f>SUM(B20:B31)</f>
        <v>1603</v>
      </c>
      <c r="C32" s="296">
        <f>SUM(C20:C31)</f>
        <v>115</v>
      </c>
      <c r="D32" s="297">
        <f>SUM(D20:D31)</f>
        <v>267807344</v>
      </c>
      <c r="E32" s="298"/>
      <c r="F32" s="276" t="s">
        <v>13</v>
      </c>
      <c r="G32" s="299">
        <f>SUM(G20:G31)</f>
        <v>2615</v>
      </c>
      <c r="H32" s="279">
        <f>SUM(H20:H31)</f>
        <v>22</v>
      </c>
      <c r="I32" s="300">
        <f>SUM(I20:I31)</f>
        <v>280078105</v>
      </c>
    </row>
    <row r="33" spans="2:4" ht="15.75" customHeight="1" x14ac:dyDescent="0.2">
      <c r="B33" s="24"/>
      <c r="C33" s="24"/>
      <c r="D33" s="24"/>
    </row>
    <row r="34" spans="2:4" ht="16.5" customHeight="1" x14ac:dyDescent="0.2">
      <c r="C34" s="309"/>
      <c r="D34" s="14"/>
    </row>
    <row r="35" spans="2:4" x14ac:dyDescent="0.2">
      <c r="C35" s="309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2"/>
  <sheetViews>
    <sheetView topLeftCell="A57" zoomScale="115" zoomScaleNormal="115" workbookViewId="0">
      <selection activeCell="A67" sqref="A67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23" t="s">
        <v>50</v>
      </c>
      <c r="B1" s="324"/>
      <c r="C1" s="324"/>
      <c r="D1" s="35"/>
      <c r="E1" s="36"/>
      <c r="F1" s="36"/>
      <c r="G1" s="36"/>
      <c r="H1" s="180"/>
      <c r="I1" s="228"/>
      <c r="J1" s="35"/>
      <c r="K1" s="36"/>
      <c r="L1" s="35"/>
      <c r="M1" s="246"/>
    </row>
    <row r="2" spans="1:21" ht="15" customHeight="1" x14ac:dyDescent="0.2">
      <c r="A2" s="229" t="s">
        <v>0</v>
      </c>
      <c r="B2" s="230" t="s">
        <v>17</v>
      </c>
      <c r="C2" s="231" t="s">
        <v>2</v>
      </c>
      <c r="D2" s="231" t="s">
        <v>3</v>
      </c>
      <c r="E2" s="232" t="s">
        <v>20</v>
      </c>
      <c r="F2" s="233" t="s">
        <v>18</v>
      </c>
      <c r="G2" s="233" t="s">
        <v>5</v>
      </c>
      <c r="H2" s="231" t="s">
        <v>19</v>
      </c>
      <c r="I2" s="243" t="s">
        <v>40</v>
      </c>
      <c r="J2" s="245" t="s">
        <v>29</v>
      </c>
      <c r="K2" s="234" t="s">
        <v>30</v>
      </c>
      <c r="L2" s="235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209">
        <v>44774</v>
      </c>
      <c r="B3" s="71" t="s">
        <v>115</v>
      </c>
      <c r="C3" s="72" t="s">
        <v>116</v>
      </c>
      <c r="D3" s="248" t="s">
        <v>117</v>
      </c>
      <c r="E3" s="201" t="s">
        <v>118</v>
      </c>
      <c r="F3" s="202">
        <v>4</v>
      </c>
      <c r="G3" s="202">
        <v>15</v>
      </c>
      <c r="H3" s="211" t="s">
        <v>119</v>
      </c>
      <c r="I3" s="83">
        <v>1</v>
      </c>
      <c r="J3" s="75">
        <v>2289</v>
      </c>
      <c r="K3" s="99">
        <v>798</v>
      </c>
      <c r="L3" s="164">
        <v>325000</v>
      </c>
      <c r="M3" s="2"/>
    </row>
    <row r="4" spans="1:21" ht="15" customHeight="1" x14ac:dyDescent="0.2">
      <c r="A4" s="165">
        <v>44775</v>
      </c>
      <c r="B4" s="71" t="s">
        <v>120</v>
      </c>
      <c r="C4" s="72" t="s">
        <v>121</v>
      </c>
      <c r="D4" s="248" t="s">
        <v>117</v>
      </c>
      <c r="E4" s="201">
        <v>2</v>
      </c>
      <c r="F4" s="202">
        <v>1</v>
      </c>
      <c r="G4" s="202">
        <v>16</v>
      </c>
      <c r="H4" s="211" t="s">
        <v>119</v>
      </c>
      <c r="I4" s="83">
        <v>1</v>
      </c>
      <c r="J4" s="75">
        <v>2220</v>
      </c>
      <c r="K4" s="99">
        <v>732</v>
      </c>
      <c r="L4" s="164">
        <v>325000</v>
      </c>
    </row>
    <row r="5" spans="1:21" ht="15" customHeight="1" x14ac:dyDescent="0.2">
      <c r="A5" s="209">
        <v>44775</v>
      </c>
      <c r="B5" s="210" t="s">
        <v>122</v>
      </c>
      <c r="C5" s="211" t="s">
        <v>123</v>
      </c>
      <c r="D5" s="211" t="s">
        <v>91</v>
      </c>
      <c r="E5" s="201">
        <v>20</v>
      </c>
      <c r="F5" s="236">
        <v>9</v>
      </c>
      <c r="G5" s="236">
        <v>2</v>
      </c>
      <c r="H5" s="211" t="s">
        <v>124</v>
      </c>
      <c r="I5" s="81">
        <v>1</v>
      </c>
      <c r="J5" s="237">
        <v>2945</v>
      </c>
      <c r="K5" s="238">
        <v>1380</v>
      </c>
      <c r="L5" s="164">
        <v>825000</v>
      </c>
      <c r="M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318">
        <v>44776</v>
      </c>
      <c r="B6" s="71" t="s">
        <v>141</v>
      </c>
      <c r="C6" s="72" t="s">
        <v>142</v>
      </c>
      <c r="D6" s="72" t="s">
        <v>143</v>
      </c>
      <c r="E6" s="201">
        <v>1</v>
      </c>
      <c r="F6" s="206">
        <v>10</v>
      </c>
      <c r="G6" s="72">
        <v>2</v>
      </c>
      <c r="H6" s="72" t="s">
        <v>144</v>
      </c>
      <c r="I6" s="83">
        <v>1</v>
      </c>
      <c r="J6" s="207">
        <v>1266</v>
      </c>
      <c r="K6" s="99">
        <v>408</v>
      </c>
      <c r="L6" s="164">
        <v>115434</v>
      </c>
    </row>
    <row r="7" spans="1:21" ht="15" customHeight="1" x14ac:dyDescent="0.2">
      <c r="A7" s="209">
        <v>44776</v>
      </c>
      <c r="B7" s="210" t="s">
        <v>186</v>
      </c>
      <c r="C7" s="211" t="s">
        <v>187</v>
      </c>
      <c r="D7" s="211" t="s">
        <v>188</v>
      </c>
      <c r="E7" s="201" t="s">
        <v>189</v>
      </c>
      <c r="F7" s="236">
        <v>13</v>
      </c>
      <c r="G7" s="236">
        <v>2</v>
      </c>
      <c r="H7" s="211" t="s">
        <v>190</v>
      </c>
      <c r="I7" s="81">
        <v>1</v>
      </c>
      <c r="J7" s="237">
        <v>2600</v>
      </c>
      <c r="K7" s="238">
        <v>639</v>
      </c>
      <c r="L7" s="164">
        <v>213774</v>
      </c>
    </row>
    <row r="8" spans="1:21" ht="15" customHeight="1" x14ac:dyDescent="0.2">
      <c r="A8" s="209">
        <v>44777</v>
      </c>
      <c r="B8" s="210" t="s">
        <v>175</v>
      </c>
      <c r="C8" s="211" t="s">
        <v>176</v>
      </c>
      <c r="D8" s="211" t="s">
        <v>177</v>
      </c>
      <c r="E8" s="201">
        <v>3</v>
      </c>
      <c r="F8" s="236">
        <v>12</v>
      </c>
      <c r="G8" s="236">
        <v>12</v>
      </c>
      <c r="H8" s="211" t="s">
        <v>178</v>
      </c>
      <c r="I8" s="81">
        <v>1</v>
      </c>
      <c r="J8" s="237">
        <v>1801</v>
      </c>
      <c r="K8" s="238">
        <v>467</v>
      </c>
      <c r="L8" s="164">
        <v>161370</v>
      </c>
      <c r="M8" s="2"/>
    </row>
    <row r="9" spans="1:21" ht="15" customHeight="1" x14ac:dyDescent="0.2">
      <c r="A9" s="209">
        <v>44777</v>
      </c>
      <c r="B9" s="210" t="s">
        <v>179</v>
      </c>
      <c r="C9" s="211" t="s">
        <v>180</v>
      </c>
      <c r="D9" s="211" t="s">
        <v>181</v>
      </c>
      <c r="E9" s="201">
        <v>1</v>
      </c>
      <c r="F9" s="236">
        <v>1</v>
      </c>
      <c r="G9" s="236">
        <v>6</v>
      </c>
      <c r="H9" s="211" t="s">
        <v>110</v>
      </c>
      <c r="I9" s="81">
        <v>1</v>
      </c>
      <c r="J9" s="237">
        <v>1443</v>
      </c>
      <c r="K9" s="238">
        <v>413</v>
      </c>
      <c r="L9" s="164">
        <v>133704</v>
      </c>
      <c r="M9" s="2"/>
      <c r="N9" s="2"/>
    </row>
    <row r="10" spans="1:21" ht="15" customHeight="1" x14ac:dyDescent="0.2">
      <c r="A10" s="209">
        <v>44777</v>
      </c>
      <c r="B10" s="210" t="s">
        <v>182</v>
      </c>
      <c r="C10" s="211" t="s">
        <v>183</v>
      </c>
      <c r="D10" s="211" t="s">
        <v>184</v>
      </c>
      <c r="E10" s="201">
        <v>2</v>
      </c>
      <c r="F10" s="236">
        <v>33</v>
      </c>
      <c r="G10" s="236">
        <v>27</v>
      </c>
      <c r="H10" s="211" t="s">
        <v>185</v>
      </c>
      <c r="I10" s="81">
        <v>1</v>
      </c>
      <c r="J10" s="237">
        <v>2659</v>
      </c>
      <c r="K10" s="238">
        <v>645</v>
      </c>
      <c r="L10" s="164">
        <v>218064</v>
      </c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318">
        <v>44778</v>
      </c>
      <c r="B11" s="71" t="s">
        <v>191</v>
      </c>
      <c r="C11" s="72" t="s">
        <v>192</v>
      </c>
      <c r="D11" s="72" t="s">
        <v>193</v>
      </c>
      <c r="E11" s="201">
        <v>2</v>
      </c>
      <c r="F11" s="206">
        <v>13</v>
      </c>
      <c r="G11" s="72">
        <v>5</v>
      </c>
      <c r="H11" s="72" t="s">
        <v>194</v>
      </c>
      <c r="I11" s="83">
        <v>1</v>
      </c>
      <c r="J11" s="207">
        <v>1776</v>
      </c>
      <c r="K11" s="99">
        <v>545</v>
      </c>
      <c r="L11" s="164">
        <v>153186</v>
      </c>
      <c r="M11" s="2"/>
      <c r="N11" s="2"/>
      <c r="O11" s="2"/>
      <c r="P11" s="2"/>
      <c r="Q11" s="2"/>
      <c r="R11" s="2"/>
      <c r="S11" s="2"/>
    </row>
    <row r="12" spans="1:21" ht="15" customHeight="1" x14ac:dyDescent="0.2">
      <c r="A12" s="318">
        <v>44778</v>
      </c>
      <c r="B12" s="71" t="s">
        <v>195</v>
      </c>
      <c r="C12" s="72" t="s">
        <v>196</v>
      </c>
      <c r="D12" s="72" t="s">
        <v>193</v>
      </c>
      <c r="E12" s="201">
        <v>2</v>
      </c>
      <c r="F12" s="206">
        <v>10</v>
      </c>
      <c r="G12" s="72">
        <v>4</v>
      </c>
      <c r="H12" s="72" t="s">
        <v>194</v>
      </c>
      <c r="I12" s="83">
        <v>1</v>
      </c>
      <c r="J12" s="207">
        <v>1776</v>
      </c>
      <c r="K12" s="99">
        <v>624</v>
      </c>
      <c r="L12" s="164">
        <v>158400</v>
      </c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209">
        <v>44781</v>
      </c>
      <c r="B13" s="210" t="s">
        <v>245</v>
      </c>
      <c r="C13" s="211" t="s">
        <v>246</v>
      </c>
      <c r="D13" s="211" t="s">
        <v>247</v>
      </c>
      <c r="E13" s="201"/>
      <c r="F13" s="236">
        <v>6</v>
      </c>
      <c r="G13" s="236" t="s">
        <v>248</v>
      </c>
      <c r="H13" s="211" t="s">
        <v>249</v>
      </c>
      <c r="I13" s="81">
        <v>1</v>
      </c>
      <c r="J13" s="237">
        <v>692</v>
      </c>
      <c r="K13" s="238">
        <v>80</v>
      </c>
      <c r="L13" s="164">
        <v>80000</v>
      </c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209">
        <v>44781</v>
      </c>
      <c r="B14" s="210" t="s">
        <v>250</v>
      </c>
      <c r="C14" s="211" t="s">
        <v>251</v>
      </c>
      <c r="D14" s="211" t="s">
        <v>181</v>
      </c>
      <c r="E14" s="201">
        <v>1</v>
      </c>
      <c r="F14" s="236">
        <v>23</v>
      </c>
      <c r="G14" s="236">
        <v>1</v>
      </c>
      <c r="H14" s="211" t="s">
        <v>110</v>
      </c>
      <c r="I14" s="81">
        <v>1</v>
      </c>
      <c r="J14" s="237">
        <v>2036</v>
      </c>
      <c r="K14" s="238">
        <v>577</v>
      </c>
      <c r="L14" s="164">
        <v>178150</v>
      </c>
      <c r="M14" s="2"/>
      <c r="O14" s="2"/>
      <c r="P14" s="2"/>
      <c r="Q14" s="2"/>
      <c r="R14" s="2"/>
      <c r="S14" s="2"/>
    </row>
    <row r="15" spans="1:21" ht="15" customHeight="1" x14ac:dyDescent="0.2">
      <c r="A15" s="165">
        <v>44782</v>
      </c>
      <c r="B15" s="71" t="s">
        <v>240</v>
      </c>
      <c r="C15" s="72" t="s">
        <v>241</v>
      </c>
      <c r="D15" s="72" t="s">
        <v>242</v>
      </c>
      <c r="E15" s="201"/>
      <c r="F15" s="202" t="s">
        <v>243</v>
      </c>
      <c r="G15" s="202">
        <v>1</v>
      </c>
      <c r="H15" s="211" t="s">
        <v>244</v>
      </c>
      <c r="I15" s="83">
        <v>1</v>
      </c>
      <c r="J15" s="207">
        <v>940</v>
      </c>
      <c r="K15" s="99">
        <v>0</v>
      </c>
      <c r="L15" s="164">
        <v>90000</v>
      </c>
      <c r="M15" s="2"/>
      <c r="N15" s="2"/>
    </row>
    <row r="16" spans="1:21" ht="15" customHeight="1" x14ac:dyDescent="0.2">
      <c r="A16" s="209">
        <v>44782</v>
      </c>
      <c r="B16" s="210" t="s">
        <v>305</v>
      </c>
      <c r="C16" s="211" t="s">
        <v>306</v>
      </c>
      <c r="D16" s="211" t="s">
        <v>193</v>
      </c>
      <c r="E16" s="201">
        <v>2</v>
      </c>
      <c r="F16" s="236">
        <v>15</v>
      </c>
      <c r="G16" s="236">
        <v>5</v>
      </c>
      <c r="H16" s="211" t="s">
        <v>194</v>
      </c>
      <c r="I16" s="81">
        <v>1</v>
      </c>
      <c r="J16" s="237">
        <v>1429</v>
      </c>
      <c r="K16" s="238">
        <v>553</v>
      </c>
      <c r="L16" s="164">
        <v>130812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9">
        <v>44782</v>
      </c>
      <c r="B17" s="210" t="s">
        <v>307</v>
      </c>
      <c r="C17" s="211" t="s">
        <v>308</v>
      </c>
      <c r="D17" s="211" t="s">
        <v>193</v>
      </c>
      <c r="E17" s="201">
        <v>2</v>
      </c>
      <c r="F17" s="236">
        <v>14</v>
      </c>
      <c r="G17" s="236">
        <v>5</v>
      </c>
      <c r="H17" s="211" t="s">
        <v>194</v>
      </c>
      <c r="I17" s="81">
        <v>1</v>
      </c>
      <c r="J17" s="237">
        <v>1607</v>
      </c>
      <c r="K17" s="238">
        <v>587</v>
      </c>
      <c r="L17" s="164">
        <v>144408</v>
      </c>
      <c r="N17" s="2"/>
    </row>
    <row r="18" spans="1:21" ht="15" customHeight="1" x14ac:dyDescent="0.2">
      <c r="A18" s="209">
        <v>44782</v>
      </c>
      <c r="B18" s="210" t="s">
        <v>309</v>
      </c>
      <c r="C18" s="211" t="s">
        <v>310</v>
      </c>
      <c r="D18" s="211" t="s">
        <v>193</v>
      </c>
      <c r="E18" s="201">
        <v>2</v>
      </c>
      <c r="F18" s="236">
        <v>16</v>
      </c>
      <c r="G18" s="236">
        <v>5</v>
      </c>
      <c r="H18" s="211" t="s">
        <v>194</v>
      </c>
      <c r="I18" s="81">
        <v>1</v>
      </c>
      <c r="J18" s="237">
        <v>1776</v>
      </c>
      <c r="K18" s="238">
        <v>624</v>
      </c>
      <c r="L18" s="164">
        <v>158400</v>
      </c>
      <c r="O18" s="2"/>
      <c r="P18" s="2"/>
      <c r="Q18" s="2"/>
      <c r="R18" s="2"/>
      <c r="S18" s="2"/>
      <c r="T18" s="2"/>
      <c r="U18" s="2"/>
    </row>
    <row r="19" spans="1:21" s="2" customFormat="1" ht="15" customHeight="1" x14ac:dyDescent="0.2">
      <c r="A19" s="209">
        <v>44782</v>
      </c>
      <c r="B19" s="210" t="s">
        <v>311</v>
      </c>
      <c r="C19" s="211" t="s">
        <v>312</v>
      </c>
      <c r="D19" s="211" t="s">
        <v>313</v>
      </c>
      <c r="E19" s="201">
        <v>5</v>
      </c>
      <c r="F19" s="236">
        <v>43</v>
      </c>
      <c r="G19" s="236">
        <v>20</v>
      </c>
      <c r="H19" s="211" t="s">
        <v>110</v>
      </c>
      <c r="I19" s="81">
        <v>1</v>
      </c>
      <c r="J19" s="237">
        <v>1509</v>
      </c>
      <c r="K19" s="238">
        <v>477</v>
      </c>
      <c r="L19" s="164">
        <v>138064</v>
      </c>
      <c r="O19" s="1"/>
      <c r="P19" s="1"/>
      <c r="Q19" s="1"/>
      <c r="R19" s="1"/>
      <c r="S19" s="1"/>
      <c r="T19" s="1"/>
      <c r="U19" s="1"/>
    </row>
    <row r="20" spans="1:21" s="2" customFormat="1" ht="15" customHeight="1" x14ac:dyDescent="0.2">
      <c r="A20" s="209">
        <v>44782</v>
      </c>
      <c r="B20" s="210" t="s">
        <v>314</v>
      </c>
      <c r="C20" s="211" t="s">
        <v>315</v>
      </c>
      <c r="D20" s="211" t="s">
        <v>313</v>
      </c>
      <c r="E20" s="201">
        <v>5</v>
      </c>
      <c r="F20" s="236">
        <v>41</v>
      </c>
      <c r="G20" s="236">
        <v>20</v>
      </c>
      <c r="H20" s="211" t="s">
        <v>110</v>
      </c>
      <c r="I20" s="81">
        <v>1</v>
      </c>
      <c r="J20" s="237">
        <v>1693</v>
      </c>
      <c r="K20" s="238">
        <v>534</v>
      </c>
      <c r="L20" s="164">
        <v>158500</v>
      </c>
      <c r="M20" s="1"/>
      <c r="O20" s="1"/>
      <c r="P20" s="1"/>
      <c r="Q20" s="1"/>
      <c r="R20" s="1"/>
      <c r="S20" s="1"/>
    </row>
    <row r="21" spans="1:21" s="2" customFormat="1" ht="15" customHeight="1" x14ac:dyDescent="0.2">
      <c r="A21" s="209">
        <v>44782</v>
      </c>
      <c r="B21" s="210" t="s">
        <v>316</v>
      </c>
      <c r="C21" s="211" t="s">
        <v>317</v>
      </c>
      <c r="D21" s="211" t="s">
        <v>177</v>
      </c>
      <c r="E21" s="201">
        <v>2</v>
      </c>
      <c r="F21" s="236">
        <v>5</v>
      </c>
      <c r="G21" s="236">
        <v>6</v>
      </c>
      <c r="H21" s="211" t="s">
        <v>110</v>
      </c>
      <c r="I21" s="81">
        <v>1</v>
      </c>
      <c r="J21" s="237">
        <v>1613</v>
      </c>
      <c r="K21" s="238">
        <v>425</v>
      </c>
      <c r="L21" s="164">
        <v>146592</v>
      </c>
      <c r="M21" s="1"/>
      <c r="N21" s="1"/>
    </row>
    <row r="22" spans="1:21" s="2" customFormat="1" ht="15" customHeight="1" x14ac:dyDescent="0.2">
      <c r="A22" s="165">
        <v>44782</v>
      </c>
      <c r="B22" s="71" t="s">
        <v>318</v>
      </c>
      <c r="C22" s="72" t="s">
        <v>319</v>
      </c>
      <c r="D22" s="72" t="s">
        <v>177</v>
      </c>
      <c r="E22" s="201">
        <v>2</v>
      </c>
      <c r="F22" s="202">
        <v>4</v>
      </c>
      <c r="G22" s="202">
        <v>6</v>
      </c>
      <c r="H22" s="72" t="s">
        <v>110</v>
      </c>
      <c r="I22" s="83">
        <v>1</v>
      </c>
      <c r="J22" s="207">
        <v>1443</v>
      </c>
      <c r="K22" s="99">
        <v>413</v>
      </c>
      <c r="L22" s="164">
        <v>133704</v>
      </c>
      <c r="M22" s="2" t="s">
        <v>53</v>
      </c>
      <c r="O22" s="1"/>
      <c r="P22" s="1"/>
      <c r="Q22" s="1"/>
      <c r="R22" s="1"/>
      <c r="S22" s="1"/>
      <c r="T22" s="1"/>
      <c r="U22" s="1"/>
    </row>
    <row r="23" spans="1:21" s="2" customFormat="1" ht="15" customHeight="1" x14ac:dyDescent="0.2">
      <c r="A23" s="165">
        <v>44783</v>
      </c>
      <c r="B23" s="71" t="s">
        <v>320</v>
      </c>
      <c r="C23" s="72" t="s">
        <v>321</v>
      </c>
      <c r="D23" s="72" t="s">
        <v>322</v>
      </c>
      <c r="E23" s="201">
        <v>3</v>
      </c>
      <c r="F23" s="202">
        <v>1</v>
      </c>
      <c r="G23" s="202">
        <v>11</v>
      </c>
      <c r="H23" s="211" t="s">
        <v>323</v>
      </c>
      <c r="I23" s="83">
        <v>1</v>
      </c>
      <c r="J23" s="207">
        <v>1734</v>
      </c>
      <c r="K23" s="99">
        <v>560</v>
      </c>
      <c r="L23" s="164">
        <v>212000</v>
      </c>
    </row>
    <row r="24" spans="1:21" s="2" customFormat="1" ht="15" customHeight="1" x14ac:dyDescent="0.2">
      <c r="A24" s="209">
        <v>44783</v>
      </c>
      <c r="B24" s="210" t="s">
        <v>324</v>
      </c>
      <c r="C24" s="211" t="s">
        <v>325</v>
      </c>
      <c r="D24" s="211" t="s">
        <v>117</v>
      </c>
      <c r="E24" s="201" t="s">
        <v>118</v>
      </c>
      <c r="F24" s="236">
        <v>9</v>
      </c>
      <c r="G24" s="236">
        <v>16</v>
      </c>
      <c r="H24" s="211" t="s">
        <v>185</v>
      </c>
      <c r="I24" s="81">
        <v>1</v>
      </c>
      <c r="J24" s="237">
        <v>2298</v>
      </c>
      <c r="K24" s="238">
        <v>786</v>
      </c>
      <c r="L24" s="164">
        <v>237996</v>
      </c>
      <c r="M24" s="1"/>
    </row>
    <row r="25" spans="1:21" s="2" customFormat="1" ht="15" customHeight="1" x14ac:dyDescent="0.2">
      <c r="A25" s="165">
        <v>44785</v>
      </c>
      <c r="B25" s="71" t="s">
        <v>380</v>
      </c>
      <c r="C25" s="72" t="s">
        <v>381</v>
      </c>
      <c r="D25" s="72" t="s">
        <v>382</v>
      </c>
      <c r="E25" s="201"/>
      <c r="F25" s="202">
        <v>1</v>
      </c>
      <c r="G25" s="202">
        <v>1</v>
      </c>
      <c r="H25" s="72" t="s">
        <v>383</v>
      </c>
      <c r="I25" s="83">
        <v>1</v>
      </c>
      <c r="J25" s="207">
        <v>1196</v>
      </c>
      <c r="K25" s="99">
        <v>81</v>
      </c>
      <c r="L25" s="164">
        <v>90000</v>
      </c>
    </row>
    <row r="26" spans="1:21" s="2" customFormat="1" ht="15" customHeight="1" x14ac:dyDescent="0.2">
      <c r="A26" s="209">
        <v>44788</v>
      </c>
      <c r="B26" s="210" t="s">
        <v>384</v>
      </c>
      <c r="C26" s="211" t="s">
        <v>385</v>
      </c>
      <c r="D26" s="211" t="s">
        <v>386</v>
      </c>
      <c r="E26" s="201"/>
      <c r="F26" s="236">
        <v>13</v>
      </c>
      <c r="G26" s="236">
        <v>7</v>
      </c>
      <c r="H26" s="211" t="s">
        <v>387</v>
      </c>
      <c r="I26" s="81">
        <v>1</v>
      </c>
      <c r="J26" s="237">
        <v>1276</v>
      </c>
      <c r="K26" s="238">
        <v>204</v>
      </c>
      <c r="L26" s="164">
        <v>97680</v>
      </c>
    </row>
    <row r="27" spans="1:21" s="2" customFormat="1" ht="15" customHeight="1" x14ac:dyDescent="0.2">
      <c r="A27" s="209">
        <v>44788</v>
      </c>
      <c r="B27" s="210" t="s">
        <v>388</v>
      </c>
      <c r="C27" s="211" t="s">
        <v>389</v>
      </c>
      <c r="D27" s="211" t="s">
        <v>188</v>
      </c>
      <c r="E27" s="201" t="s">
        <v>189</v>
      </c>
      <c r="F27" s="236">
        <v>16</v>
      </c>
      <c r="G27" s="236">
        <v>1</v>
      </c>
      <c r="H27" s="211" t="s">
        <v>390</v>
      </c>
      <c r="I27" s="81">
        <v>1</v>
      </c>
      <c r="J27" s="237">
        <v>2168</v>
      </c>
      <c r="K27" s="238">
        <v>674</v>
      </c>
      <c r="L27" s="164">
        <v>215000</v>
      </c>
    </row>
    <row r="28" spans="1:21" s="2" customFormat="1" ht="15" customHeight="1" x14ac:dyDescent="0.2">
      <c r="A28" s="209">
        <v>44790</v>
      </c>
      <c r="B28" s="210" t="s">
        <v>455</v>
      </c>
      <c r="C28" s="211" t="s">
        <v>456</v>
      </c>
      <c r="D28" s="249" t="s">
        <v>457</v>
      </c>
      <c r="E28" s="201">
        <v>1</v>
      </c>
      <c r="F28" s="236">
        <v>7</v>
      </c>
      <c r="G28" s="236">
        <v>2</v>
      </c>
      <c r="H28" s="211" t="s">
        <v>458</v>
      </c>
      <c r="I28" s="81">
        <v>1</v>
      </c>
      <c r="J28" s="237">
        <v>1333</v>
      </c>
      <c r="K28" s="238">
        <v>479</v>
      </c>
      <c r="L28" s="203">
        <v>145000</v>
      </c>
      <c r="M28" s="1"/>
      <c r="N28" s="1"/>
    </row>
    <row r="29" spans="1:21" s="2" customFormat="1" ht="15" customHeight="1" x14ac:dyDescent="0.2">
      <c r="A29" s="209">
        <v>44790</v>
      </c>
      <c r="B29" s="210" t="s">
        <v>459</v>
      </c>
      <c r="C29" s="211" t="s">
        <v>460</v>
      </c>
      <c r="D29" s="211" t="s">
        <v>457</v>
      </c>
      <c r="E29" s="201"/>
      <c r="F29" s="322">
        <v>6</v>
      </c>
      <c r="G29" s="211">
        <v>2</v>
      </c>
      <c r="H29" s="211" t="s">
        <v>458</v>
      </c>
      <c r="I29" s="83">
        <v>1</v>
      </c>
      <c r="J29" s="207">
        <v>1386</v>
      </c>
      <c r="K29" s="321">
        <v>162</v>
      </c>
      <c r="L29" s="164">
        <v>146000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15" customHeight="1" x14ac:dyDescent="0.2">
      <c r="A30" s="209">
        <v>44790</v>
      </c>
      <c r="B30" s="210" t="s">
        <v>461</v>
      </c>
      <c r="C30" s="211" t="s">
        <v>462</v>
      </c>
      <c r="D30" s="211" t="s">
        <v>184</v>
      </c>
      <c r="E30" s="201">
        <v>11</v>
      </c>
      <c r="F30" s="322">
        <v>15</v>
      </c>
      <c r="G30" s="211">
        <v>21</v>
      </c>
      <c r="H30" s="211" t="s">
        <v>463</v>
      </c>
      <c r="I30" s="83">
        <v>1</v>
      </c>
      <c r="J30" s="207">
        <v>2816</v>
      </c>
      <c r="K30" s="321">
        <v>1185</v>
      </c>
      <c r="L30" s="164">
        <v>425000</v>
      </c>
    </row>
    <row r="31" spans="1:21" s="2" customFormat="1" ht="15" customHeight="1" x14ac:dyDescent="0.2">
      <c r="A31" s="209">
        <v>44791</v>
      </c>
      <c r="B31" s="210" t="s">
        <v>428</v>
      </c>
      <c r="C31" s="211" t="s">
        <v>429</v>
      </c>
      <c r="D31" s="211" t="s">
        <v>177</v>
      </c>
      <c r="E31" s="201">
        <v>3</v>
      </c>
      <c r="F31" s="236">
        <v>13</v>
      </c>
      <c r="G31" s="236">
        <v>12</v>
      </c>
      <c r="H31" s="211" t="s">
        <v>178</v>
      </c>
      <c r="I31" s="81">
        <v>1</v>
      </c>
      <c r="J31" s="237">
        <v>2432</v>
      </c>
      <c r="K31" s="238">
        <v>509</v>
      </c>
      <c r="L31" s="164">
        <v>206712</v>
      </c>
    </row>
    <row r="32" spans="1:21" s="2" customFormat="1" ht="14.25" customHeight="1" x14ac:dyDescent="0.2">
      <c r="A32" s="209">
        <v>44791</v>
      </c>
      <c r="B32" s="210" t="s">
        <v>430</v>
      </c>
      <c r="C32" s="211" t="s">
        <v>431</v>
      </c>
      <c r="D32" s="211" t="s">
        <v>386</v>
      </c>
      <c r="E32" s="201"/>
      <c r="F32" s="322">
        <v>10</v>
      </c>
      <c r="G32" s="211">
        <v>28</v>
      </c>
      <c r="H32" s="211" t="s">
        <v>432</v>
      </c>
      <c r="I32" s="83">
        <v>1</v>
      </c>
      <c r="J32" s="207">
        <v>1398</v>
      </c>
      <c r="K32" s="321">
        <v>105</v>
      </c>
      <c r="L32" s="164">
        <v>99198</v>
      </c>
    </row>
    <row r="33" spans="1:12" s="2" customFormat="1" ht="14.25" customHeight="1" x14ac:dyDescent="0.2">
      <c r="A33" s="165">
        <v>44791</v>
      </c>
      <c r="B33" s="71" t="s">
        <v>433</v>
      </c>
      <c r="C33" s="72" t="s">
        <v>434</v>
      </c>
      <c r="D33" s="72" t="s">
        <v>361</v>
      </c>
      <c r="E33" s="201"/>
      <c r="F33" s="202">
        <v>1</v>
      </c>
      <c r="G33" s="202">
        <v>4</v>
      </c>
      <c r="H33" s="211" t="s">
        <v>435</v>
      </c>
      <c r="I33" s="83">
        <v>1</v>
      </c>
      <c r="J33" s="207">
        <v>1508</v>
      </c>
      <c r="K33" s="99">
        <v>221</v>
      </c>
      <c r="L33" s="203">
        <v>114114</v>
      </c>
    </row>
    <row r="34" spans="1:12" s="2" customFormat="1" ht="14.25" customHeight="1" x14ac:dyDescent="0.2">
      <c r="A34" s="209">
        <v>44791</v>
      </c>
      <c r="B34" s="210" t="s">
        <v>436</v>
      </c>
      <c r="C34" s="211" t="s">
        <v>437</v>
      </c>
      <c r="D34" s="211" t="s">
        <v>438</v>
      </c>
      <c r="E34" s="201"/>
      <c r="F34" s="236">
        <v>10</v>
      </c>
      <c r="G34" s="236"/>
      <c r="H34" s="211" t="s">
        <v>439</v>
      </c>
      <c r="I34" s="81">
        <v>1</v>
      </c>
      <c r="J34" s="237">
        <v>1284</v>
      </c>
      <c r="K34" s="238">
        <v>55</v>
      </c>
      <c r="L34" s="164">
        <v>83460</v>
      </c>
    </row>
    <row r="35" spans="1:12" s="2" customFormat="1" ht="14.25" customHeight="1" x14ac:dyDescent="0.2">
      <c r="A35" s="209">
        <v>44791</v>
      </c>
      <c r="B35" s="210" t="s">
        <v>440</v>
      </c>
      <c r="C35" s="211" t="s">
        <v>441</v>
      </c>
      <c r="D35" s="211" t="s">
        <v>438</v>
      </c>
      <c r="E35" s="201"/>
      <c r="F35" s="236">
        <v>9</v>
      </c>
      <c r="G35" s="236"/>
      <c r="H35" s="211" t="s">
        <v>439</v>
      </c>
      <c r="I35" s="81">
        <v>1</v>
      </c>
      <c r="J35" s="237">
        <v>1284</v>
      </c>
      <c r="K35" s="238">
        <v>55</v>
      </c>
      <c r="L35" s="164">
        <v>83460</v>
      </c>
    </row>
    <row r="36" spans="1:12" s="2" customFormat="1" ht="14.25" customHeight="1" x14ac:dyDescent="0.2">
      <c r="A36" s="209">
        <v>44791</v>
      </c>
      <c r="B36" s="210" t="s">
        <v>442</v>
      </c>
      <c r="C36" s="211" t="s">
        <v>443</v>
      </c>
      <c r="D36" s="249" t="s">
        <v>438</v>
      </c>
      <c r="E36" s="201"/>
      <c r="F36" s="236">
        <v>11</v>
      </c>
      <c r="G36" s="236"/>
      <c r="H36" s="211" t="s">
        <v>439</v>
      </c>
      <c r="I36" s="81">
        <v>1</v>
      </c>
      <c r="J36" s="237">
        <v>1284</v>
      </c>
      <c r="K36" s="238">
        <v>55</v>
      </c>
      <c r="L36" s="164">
        <v>83460</v>
      </c>
    </row>
    <row r="37" spans="1:12" s="2" customFormat="1" ht="14.25" customHeight="1" x14ac:dyDescent="0.2">
      <c r="A37" s="209">
        <v>44791</v>
      </c>
      <c r="B37" s="210" t="s">
        <v>444</v>
      </c>
      <c r="C37" s="211" t="s">
        <v>445</v>
      </c>
      <c r="D37" s="211" t="s">
        <v>188</v>
      </c>
      <c r="E37" s="201">
        <v>22</v>
      </c>
      <c r="F37" s="236">
        <v>12</v>
      </c>
      <c r="G37" s="236">
        <v>1</v>
      </c>
      <c r="H37" s="211" t="s">
        <v>446</v>
      </c>
      <c r="I37" s="81">
        <v>1</v>
      </c>
      <c r="J37" s="237">
        <v>2056</v>
      </c>
      <c r="K37" s="238">
        <v>672</v>
      </c>
      <c r="L37" s="164">
        <v>308400</v>
      </c>
    </row>
    <row r="38" spans="1:12" s="2" customFormat="1" ht="14.25" customHeight="1" x14ac:dyDescent="0.2">
      <c r="A38" s="209">
        <v>44791</v>
      </c>
      <c r="B38" s="210" t="s">
        <v>447</v>
      </c>
      <c r="C38" s="211" t="s">
        <v>448</v>
      </c>
      <c r="D38" s="211" t="s">
        <v>449</v>
      </c>
      <c r="E38" s="201">
        <v>12</v>
      </c>
      <c r="F38" s="236">
        <v>6</v>
      </c>
      <c r="G38" s="236"/>
      <c r="H38" s="211" t="s">
        <v>450</v>
      </c>
      <c r="I38" s="81">
        <v>1</v>
      </c>
      <c r="J38" s="237">
        <v>1265</v>
      </c>
      <c r="K38" s="238">
        <v>130</v>
      </c>
      <c r="L38" s="164">
        <v>82225</v>
      </c>
    </row>
    <row r="39" spans="1:12" s="2" customFormat="1" ht="14.25" customHeight="1" x14ac:dyDescent="0.2">
      <c r="A39" s="209">
        <v>44791</v>
      </c>
      <c r="B39" s="210" t="s">
        <v>451</v>
      </c>
      <c r="C39" s="211" t="s">
        <v>452</v>
      </c>
      <c r="D39" s="211" t="s">
        <v>453</v>
      </c>
      <c r="E39" s="201">
        <v>4</v>
      </c>
      <c r="F39" s="236">
        <v>29</v>
      </c>
      <c r="G39" s="236">
        <v>8</v>
      </c>
      <c r="H39" s="211" t="s">
        <v>454</v>
      </c>
      <c r="I39" s="83">
        <v>1</v>
      </c>
      <c r="J39" s="207">
        <v>1600</v>
      </c>
      <c r="K39" s="321">
        <v>498</v>
      </c>
      <c r="L39" s="164">
        <v>169938</v>
      </c>
    </row>
    <row r="40" spans="1:12" s="2" customFormat="1" ht="14.25" customHeight="1" x14ac:dyDescent="0.2">
      <c r="A40" s="209">
        <v>44791</v>
      </c>
      <c r="B40" s="210" t="s">
        <v>464</v>
      </c>
      <c r="C40" s="211" t="s">
        <v>465</v>
      </c>
      <c r="D40" s="211" t="s">
        <v>188</v>
      </c>
      <c r="E40" s="201">
        <v>22</v>
      </c>
      <c r="F40" s="236">
        <v>8</v>
      </c>
      <c r="G40" s="236">
        <v>3</v>
      </c>
      <c r="H40" s="211" t="s">
        <v>466</v>
      </c>
      <c r="I40" s="81">
        <v>1</v>
      </c>
      <c r="J40" s="237">
        <v>2190</v>
      </c>
      <c r="K40" s="238">
        <v>770</v>
      </c>
      <c r="L40" s="164">
        <v>350000</v>
      </c>
    </row>
    <row r="41" spans="1:12" s="2" customFormat="1" ht="14.25" customHeight="1" x14ac:dyDescent="0.2">
      <c r="A41" s="209">
        <v>44791</v>
      </c>
      <c r="B41" s="210" t="s">
        <v>467</v>
      </c>
      <c r="C41" s="211" t="s">
        <v>468</v>
      </c>
      <c r="D41" s="211" t="s">
        <v>188</v>
      </c>
      <c r="E41" s="201">
        <v>22</v>
      </c>
      <c r="F41" s="236">
        <v>19</v>
      </c>
      <c r="G41" s="236">
        <v>1</v>
      </c>
      <c r="H41" s="211" t="s">
        <v>466</v>
      </c>
      <c r="I41" s="81">
        <v>1</v>
      </c>
      <c r="J41" s="237">
        <v>2010</v>
      </c>
      <c r="K41" s="238">
        <v>773</v>
      </c>
      <c r="L41" s="164">
        <v>345000</v>
      </c>
    </row>
    <row r="42" spans="1:12" s="2" customFormat="1" ht="14.25" customHeight="1" x14ac:dyDescent="0.2">
      <c r="A42" s="209">
        <v>44792</v>
      </c>
      <c r="B42" s="210" t="s">
        <v>538</v>
      </c>
      <c r="C42" s="211" t="s">
        <v>539</v>
      </c>
      <c r="D42" s="211" t="s">
        <v>540</v>
      </c>
      <c r="E42" s="201"/>
      <c r="F42" s="236">
        <v>5</v>
      </c>
      <c r="G42" s="236">
        <v>46</v>
      </c>
      <c r="H42" s="211" t="s">
        <v>541</v>
      </c>
      <c r="I42" s="81">
        <v>1</v>
      </c>
      <c r="J42" s="237">
        <v>1468</v>
      </c>
      <c r="K42" s="238">
        <v>147</v>
      </c>
      <c r="L42" s="164">
        <v>150000</v>
      </c>
    </row>
    <row r="43" spans="1:12" s="2" customFormat="1" ht="14.25" customHeight="1" x14ac:dyDescent="0.2">
      <c r="A43" s="209">
        <v>44792</v>
      </c>
      <c r="B43" s="210" t="s">
        <v>542</v>
      </c>
      <c r="C43" s="211" t="s">
        <v>543</v>
      </c>
      <c r="D43" s="211" t="s">
        <v>540</v>
      </c>
      <c r="E43" s="201"/>
      <c r="F43" s="236">
        <v>4</v>
      </c>
      <c r="G43" s="236">
        <v>46</v>
      </c>
      <c r="H43" s="211" t="s">
        <v>541</v>
      </c>
      <c r="I43" s="81">
        <v>1</v>
      </c>
      <c r="J43" s="237">
        <v>1468</v>
      </c>
      <c r="K43" s="238">
        <v>147</v>
      </c>
      <c r="L43" s="164">
        <v>150000</v>
      </c>
    </row>
    <row r="44" spans="1:12" s="2" customFormat="1" ht="14.25" customHeight="1" x14ac:dyDescent="0.2">
      <c r="A44" s="209">
        <v>44792</v>
      </c>
      <c r="B44" s="210" t="s">
        <v>544</v>
      </c>
      <c r="C44" s="211" t="s">
        <v>545</v>
      </c>
      <c r="D44" s="211" t="s">
        <v>546</v>
      </c>
      <c r="E44" s="201"/>
      <c r="F44" s="236" t="s">
        <v>547</v>
      </c>
      <c r="G44" s="236"/>
      <c r="H44" s="211" t="s">
        <v>548</v>
      </c>
      <c r="I44" s="81">
        <v>1</v>
      </c>
      <c r="J44" s="237">
        <v>1922</v>
      </c>
      <c r="K44" s="238">
        <v>658</v>
      </c>
      <c r="L44" s="164">
        <v>245000</v>
      </c>
    </row>
    <row r="45" spans="1:12" s="2" customFormat="1" ht="13.35" customHeight="1" x14ac:dyDescent="0.2">
      <c r="A45" s="209">
        <v>44792</v>
      </c>
      <c r="B45" s="210" t="s">
        <v>549</v>
      </c>
      <c r="C45" s="211" t="s">
        <v>550</v>
      </c>
      <c r="D45" s="211" t="s">
        <v>534</v>
      </c>
      <c r="E45" s="201">
        <v>1</v>
      </c>
      <c r="F45" s="236">
        <v>4</v>
      </c>
      <c r="G45" s="236">
        <v>4</v>
      </c>
      <c r="H45" s="211" t="s">
        <v>535</v>
      </c>
      <c r="I45" s="81">
        <v>1</v>
      </c>
      <c r="J45" s="237">
        <v>1478</v>
      </c>
      <c r="K45" s="238">
        <v>564</v>
      </c>
      <c r="L45" s="164">
        <v>148500</v>
      </c>
    </row>
    <row r="46" spans="1:12" s="2" customFormat="1" ht="13.35" customHeight="1" x14ac:dyDescent="0.2">
      <c r="A46" s="209">
        <v>44792</v>
      </c>
      <c r="B46" s="210" t="s">
        <v>551</v>
      </c>
      <c r="C46" s="211" t="s">
        <v>552</v>
      </c>
      <c r="D46" s="211" t="s">
        <v>534</v>
      </c>
      <c r="E46" s="201">
        <v>1</v>
      </c>
      <c r="F46" s="236">
        <v>1</v>
      </c>
      <c r="G46" s="236">
        <v>4</v>
      </c>
      <c r="H46" s="211" t="s">
        <v>535</v>
      </c>
      <c r="I46" s="81">
        <v>1</v>
      </c>
      <c r="J46" s="237">
        <v>1383</v>
      </c>
      <c r="K46" s="238">
        <v>488</v>
      </c>
      <c r="L46" s="164">
        <v>132000</v>
      </c>
    </row>
    <row r="47" spans="1:12" s="2" customFormat="1" ht="13.35" customHeight="1" x14ac:dyDescent="0.2">
      <c r="A47" s="209">
        <v>44792</v>
      </c>
      <c r="B47" s="210" t="s">
        <v>553</v>
      </c>
      <c r="C47" s="211" t="s">
        <v>554</v>
      </c>
      <c r="D47" s="211" t="s">
        <v>534</v>
      </c>
      <c r="E47" s="201">
        <v>1</v>
      </c>
      <c r="F47" s="236">
        <v>1</v>
      </c>
      <c r="G47" s="236">
        <v>1</v>
      </c>
      <c r="H47" s="211" t="s">
        <v>535</v>
      </c>
      <c r="I47" s="81">
        <v>1</v>
      </c>
      <c r="J47" s="237">
        <v>1115</v>
      </c>
      <c r="K47" s="238">
        <v>529</v>
      </c>
      <c r="L47" s="203">
        <v>115500</v>
      </c>
    </row>
    <row r="48" spans="1:12" s="2" customFormat="1" ht="13.35" customHeight="1" x14ac:dyDescent="0.2">
      <c r="A48" s="209">
        <v>44795</v>
      </c>
      <c r="B48" s="210" t="s">
        <v>528</v>
      </c>
      <c r="C48" s="211" t="s">
        <v>529</v>
      </c>
      <c r="D48" s="211" t="s">
        <v>313</v>
      </c>
      <c r="E48" s="201">
        <v>5</v>
      </c>
      <c r="F48" s="236">
        <v>39</v>
      </c>
      <c r="G48" s="236">
        <v>20</v>
      </c>
      <c r="H48" s="211" t="s">
        <v>110</v>
      </c>
      <c r="I48" s="81">
        <v>1</v>
      </c>
      <c r="J48" s="237">
        <v>1443</v>
      </c>
      <c r="K48" s="238">
        <v>413</v>
      </c>
      <c r="L48" s="164">
        <v>122500</v>
      </c>
    </row>
    <row r="49" spans="1:12" s="2" customFormat="1" ht="13.35" customHeight="1" x14ac:dyDescent="0.2">
      <c r="A49" s="209">
        <v>44795</v>
      </c>
      <c r="B49" s="210" t="s">
        <v>530</v>
      </c>
      <c r="C49" s="211" t="s">
        <v>531</v>
      </c>
      <c r="D49" s="211" t="s">
        <v>313</v>
      </c>
      <c r="E49" s="201">
        <v>5</v>
      </c>
      <c r="F49" s="236">
        <v>40</v>
      </c>
      <c r="G49" s="236">
        <v>20</v>
      </c>
      <c r="H49" s="211" t="s">
        <v>110</v>
      </c>
      <c r="I49" s="81">
        <v>1</v>
      </c>
      <c r="J49" s="237">
        <v>1613</v>
      </c>
      <c r="K49" s="238">
        <v>424</v>
      </c>
      <c r="L49" s="164">
        <v>146592</v>
      </c>
    </row>
    <row r="50" spans="1:12" s="2" customFormat="1" ht="13.35" customHeight="1" x14ac:dyDescent="0.2">
      <c r="A50" s="209">
        <v>44795</v>
      </c>
      <c r="B50" s="210" t="s">
        <v>532</v>
      </c>
      <c r="C50" s="211" t="s">
        <v>533</v>
      </c>
      <c r="D50" s="211" t="s">
        <v>534</v>
      </c>
      <c r="E50" s="201">
        <v>1</v>
      </c>
      <c r="F50" s="236">
        <v>14</v>
      </c>
      <c r="G50" s="236">
        <v>3</v>
      </c>
      <c r="H50" s="211" t="s">
        <v>535</v>
      </c>
      <c r="I50" s="81">
        <v>1</v>
      </c>
      <c r="J50" s="237">
        <v>1393</v>
      </c>
      <c r="K50" s="238">
        <v>470</v>
      </c>
      <c r="L50" s="164">
        <v>132000</v>
      </c>
    </row>
    <row r="51" spans="1:12" s="2" customFormat="1" ht="13.35" customHeight="1" x14ac:dyDescent="0.2">
      <c r="A51" s="209">
        <v>44795</v>
      </c>
      <c r="B51" s="210" t="s">
        <v>536</v>
      </c>
      <c r="C51" s="211" t="s">
        <v>537</v>
      </c>
      <c r="D51" s="211" t="s">
        <v>534</v>
      </c>
      <c r="E51" s="201">
        <v>1</v>
      </c>
      <c r="F51" s="236">
        <v>1</v>
      </c>
      <c r="G51" s="236">
        <v>3</v>
      </c>
      <c r="H51" s="211" t="s">
        <v>535</v>
      </c>
      <c r="I51" s="81">
        <v>1</v>
      </c>
      <c r="J51" s="237">
        <v>1272</v>
      </c>
      <c r="K51" s="238">
        <v>492</v>
      </c>
      <c r="L51" s="164">
        <v>132000</v>
      </c>
    </row>
    <row r="52" spans="1:12" s="2" customFormat="1" ht="13.35" customHeight="1" x14ac:dyDescent="0.2">
      <c r="A52" s="209">
        <v>44796</v>
      </c>
      <c r="B52" s="210" t="s">
        <v>555</v>
      </c>
      <c r="C52" s="211" t="s">
        <v>556</v>
      </c>
      <c r="D52" s="211" t="s">
        <v>117</v>
      </c>
      <c r="E52" s="201">
        <v>2</v>
      </c>
      <c r="F52" s="236">
        <v>2</v>
      </c>
      <c r="G52" s="236">
        <v>18</v>
      </c>
      <c r="H52" s="211" t="s">
        <v>185</v>
      </c>
      <c r="I52" s="81">
        <v>1</v>
      </c>
      <c r="J52" s="237">
        <v>2969</v>
      </c>
      <c r="K52" s="238">
        <v>801</v>
      </c>
      <c r="L52" s="164">
        <v>248820</v>
      </c>
    </row>
    <row r="53" spans="1:12" s="2" customFormat="1" ht="13.35" customHeight="1" x14ac:dyDescent="0.2">
      <c r="A53" s="209">
        <v>44796</v>
      </c>
      <c r="B53" s="210" t="s">
        <v>702</v>
      </c>
      <c r="C53" s="211" t="s">
        <v>703</v>
      </c>
      <c r="D53" s="211" t="s">
        <v>181</v>
      </c>
      <c r="E53" s="201">
        <v>1</v>
      </c>
      <c r="F53" s="236">
        <v>33</v>
      </c>
      <c r="G53" s="236">
        <v>1</v>
      </c>
      <c r="H53" s="211" t="s">
        <v>110</v>
      </c>
      <c r="I53" s="81">
        <v>1</v>
      </c>
      <c r="J53" s="237">
        <v>2036</v>
      </c>
      <c r="K53" s="238">
        <v>577</v>
      </c>
      <c r="L53" s="164">
        <v>185080</v>
      </c>
    </row>
    <row r="54" spans="1:12" s="2" customFormat="1" ht="13.35" customHeight="1" x14ac:dyDescent="0.2">
      <c r="A54" s="209">
        <v>44797</v>
      </c>
      <c r="B54" s="210" t="s">
        <v>690</v>
      </c>
      <c r="C54" s="211" t="s">
        <v>691</v>
      </c>
      <c r="D54" s="211" t="s">
        <v>534</v>
      </c>
      <c r="E54" s="201">
        <v>1</v>
      </c>
      <c r="F54" s="236">
        <v>8</v>
      </c>
      <c r="G54" s="236">
        <v>2</v>
      </c>
      <c r="H54" s="211" t="s">
        <v>454</v>
      </c>
      <c r="I54" s="81">
        <v>1</v>
      </c>
      <c r="J54" s="237">
        <v>1500</v>
      </c>
      <c r="K54" s="238">
        <v>615</v>
      </c>
      <c r="L54" s="164">
        <v>171315</v>
      </c>
    </row>
    <row r="55" spans="1:12" s="2" customFormat="1" ht="13.35" customHeight="1" x14ac:dyDescent="0.2">
      <c r="A55" s="209">
        <v>44797</v>
      </c>
      <c r="B55" s="210" t="s">
        <v>698</v>
      </c>
      <c r="C55" s="211" t="s">
        <v>699</v>
      </c>
      <c r="D55" s="211" t="s">
        <v>700</v>
      </c>
      <c r="E55" s="201"/>
      <c r="F55" s="236">
        <v>6</v>
      </c>
      <c r="G55" s="236">
        <v>4</v>
      </c>
      <c r="H55" s="211" t="s">
        <v>701</v>
      </c>
      <c r="I55" s="81">
        <v>1</v>
      </c>
      <c r="J55" s="237">
        <v>1641</v>
      </c>
      <c r="K55" s="238">
        <v>0</v>
      </c>
      <c r="L55" s="164">
        <v>150000</v>
      </c>
    </row>
    <row r="56" spans="1:12" s="2" customFormat="1" ht="13.35" customHeight="1" x14ac:dyDescent="0.2">
      <c r="A56" s="209">
        <v>44797</v>
      </c>
      <c r="B56" s="210" t="s">
        <v>704</v>
      </c>
      <c r="C56" s="211" t="s">
        <v>705</v>
      </c>
      <c r="D56" s="211" t="s">
        <v>117</v>
      </c>
      <c r="E56" s="201">
        <v>2</v>
      </c>
      <c r="F56" s="236">
        <v>1</v>
      </c>
      <c r="G56" s="236">
        <v>14</v>
      </c>
      <c r="H56" s="211" t="s">
        <v>328</v>
      </c>
      <c r="I56" s="81">
        <v>1</v>
      </c>
      <c r="J56" s="237">
        <v>2800</v>
      </c>
      <c r="K56" s="238">
        <v>725</v>
      </c>
      <c r="L56" s="164">
        <v>285444</v>
      </c>
    </row>
    <row r="57" spans="1:12" s="2" customFormat="1" ht="13.35" customHeight="1" x14ac:dyDescent="0.2">
      <c r="A57" s="209">
        <v>44797</v>
      </c>
      <c r="B57" s="210" t="s">
        <v>706</v>
      </c>
      <c r="C57" s="211" t="s">
        <v>707</v>
      </c>
      <c r="D57" s="211" t="s">
        <v>177</v>
      </c>
      <c r="E57" s="201">
        <v>2</v>
      </c>
      <c r="F57" s="236">
        <v>1</v>
      </c>
      <c r="G57" s="236">
        <v>8</v>
      </c>
      <c r="H57" s="211" t="s">
        <v>110</v>
      </c>
      <c r="I57" s="81">
        <v>1</v>
      </c>
      <c r="J57" s="237">
        <v>2036</v>
      </c>
      <c r="K57" s="238">
        <v>547</v>
      </c>
      <c r="L57" s="164">
        <v>185976</v>
      </c>
    </row>
    <row r="58" spans="1:12" s="2" customFormat="1" ht="13.35" customHeight="1" x14ac:dyDescent="0.2">
      <c r="A58" s="209">
        <v>44797</v>
      </c>
      <c r="B58" s="210" t="s">
        <v>708</v>
      </c>
      <c r="C58" s="211" t="s">
        <v>709</v>
      </c>
      <c r="D58" s="211" t="s">
        <v>710</v>
      </c>
      <c r="E58" s="201" t="s">
        <v>189</v>
      </c>
      <c r="F58" s="236">
        <v>4</v>
      </c>
      <c r="G58" s="236">
        <v>1</v>
      </c>
      <c r="H58" s="211" t="s">
        <v>190</v>
      </c>
      <c r="I58" s="81">
        <v>1</v>
      </c>
      <c r="J58" s="237">
        <v>2225</v>
      </c>
      <c r="K58" s="238">
        <v>696</v>
      </c>
      <c r="L58" s="164">
        <v>192786</v>
      </c>
    </row>
    <row r="59" spans="1:12" s="2" customFormat="1" ht="13.35" customHeight="1" x14ac:dyDescent="0.2">
      <c r="A59" s="209">
        <v>44798</v>
      </c>
      <c r="B59" s="210" t="s">
        <v>692</v>
      </c>
      <c r="C59" s="211" t="s">
        <v>693</v>
      </c>
      <c r="D59" s="211" t="s">
        <v>313</v>
      </c>
      <c r="E59" s="201">
        <v>5</v>
      </c>
      <c r="F59" s="236">
        <v>42</v>
      </c>
      <c r="G59" s="236">
        <v>20</v>
      </c>
      <c r="H59" s="211" t="s">
        <v>110</v>
      </c>
      <c r="I59" s="81">
        <v>1</v>
      </c>
      <c r="J59" s="237">
        <v>1510</v>
      </c>
      <c r="K59" s="238">
        <v>512</v>
      </c>
      <c r="L59" s="164">
        <v>145512</v>
      </c>
    </row>
    <row r="60" spans="1:12" s="2" customFormat="1" ht="13.35" customHeight="1" x14ac:dyDescent="0.2">
      <c r="A60" s="209">
        <v>44799</v>
      </c>
      <c r="B60" s="210" t="s">
        <v>688</v>
      </c>
      <c r="C60" s="211" t="s">
        <v>689</v>
      </c>
      <c r="D60" s="211" t="s">
        <v>181</v>
      </c>
      <c r="E60" s="201">
        <v>1</v>
      </c>
      <c r="F60" s="236">
        <v>18</v>
      </c>
      <c r="G60" s="236">
        <v>1</v>
      </c>
      <c r="H60" s="211" t="s">
        <v>110</v>
      </c>
      <c r="I60" s="81">
        <v>1</v>
      </c>
      <c r="J60" s="237">
        <v>1593</v>
      </c>
      <c r="K60" s="238">
        <v>534</v>
      </c>
      <c r="L60" s="164">
        <v>145050</v>
      </c>
    </row>
    <row r="61" spans="1:12" s="2" customFormat="1" ht="13.35" customHeight="1" x14ac:dyDescent="0.2">
      <c r="A61" s="209">
        <v>44802</v>
      </c>
      <c r="B61" s="210" t="s">
        <v>694</v>
      </c>
      <c r="C61" s="211" t="s">
        <v>695</v>
      </c>
      <c r="D61" s="211" t="s">
        <v>449</v>
      </c>
      <c r="E61" s="201"/>
      <c r="F61" s="236">
        <v>11</v>
      </c>
      <c r="G61" s="236">
        <v>6</v>
      </c>
      <c r="H61" s="211" t="s">
        <v>450</v>
      </c>
      <c r="I61" s="81">
        <v>1</v>
      </c>
      <c r="J61" s="237">
        <v>1559</v>
      </c>
      <c r="K61" s="238">
        <v>194</v>
      </c>
      <c r="L61" s="164">
        <v>115698</v>
      </c>
    </row>
    <row r="62" spans="1:12" s="2" customFormat="1" ht="13.35" customHeight="1" x14ac:dyDescent="0.2">
      <c r="A62" s="209">
        <v>44802</v>
      </c>
      <c r="B62" s="210" t="s">
        <v>696</v>
      </c>
      <c r="C62" s="211" t="s">
        <v>697</v>
      </c>
      <c r="D62" s="211" t="s">
        <v>534</v>
      </c>
      <c r="E62" s="201">
        <v>1</v>
      </c>
      <c r="F62" s="236">
        <v>5</v>
      </c>
      <c r="G62" s="236">
        <v>2</v>
      </c>
      <c r="H62" s="211" t="s">
        <v>535</v>
      </c>
      <c r="I62" s="81">
        <v>1</v>
      </c>
      <c r="J62" s="237">
        <v>1480</v>
      </c>
      <c r="K62" s="238">
        <v>480</v>
      </c>
      <c r="L62" s="164">
        <v>132000</v>
      </c>
    </row>
    <row r="63" spans="1:12" s="2" customFormat="1" ht="13.35" customHeight="1" x14ac:dyDescent="0.2">
      <c r="A63" s="209">
        <v>44802</v>
      </c>
      <c r="B63" s="210" t="s">
        <v>711</v>
      </c>
      <c r="C63" s="211" t="s">
        <v>712</v>
      </c>
      <c r="D63" s="211" t="s">
        <v>117</v>
      </c>
      <c r="E63" s="201" t="s">
        <v>118</v>
      </c>
      <c r="F63" s="236">
        <v>10</v>
      </c>
      <c r="G63" s="236">
        <v>17</v>
      </c>
      <c r="H63" s="211" t="s">
        <v>713</v>
      </c>
      <c r="I63" s="81">
        <v>1</v>
      </c>
      <c r="J63" s="237">
        <v>2097</v>
      </c>
      <c r="K63" s="238">
        <v>823</v>
      </c>
      <c r="L63" s="164">
        <v>250000</v>
      </c>
    </row>
    <row r="64" spans="1:12" s="2" customFormat="1" ht="13.35" customHeight="1" x14ac:dyDescent="0.2">
      <c r="A64" s="209">
        <v>44803</v>
      </c>
      <c r="B64" s="210" t="s">
        <v>685</v>
      </c>
      <c r="C64" s="211" t="s">
        <v>686</v>
      </c>
      <c r="D64" s="211" t="s">
        <v>91</v>
      </c>
      <c r="E64" s="201">
        <v>4</v>
      </c>
      <c r="F64" s="236" t="s">
        <v>687</v>
      </c>
      <c r="G64" s="236">
        <v>1</v>
      </c>
      <c r="H64" s="211" t="s">
        <v>450</v>
      </c>
      <c r="I64" s="81">
        <v>1</v>
      </c>
      <c r="J64" s="237">
        <v>2234</v>
      </c>
      <c r="K64" s="238">
        <v>690</v>
      </c>
      <c r="L64" s="164">
        <v>145210</v>
      </c>
    </row>
    <row r="65" spans="1:12" s="2" customFormat="1" ht="13.35" customHeight="1" x14ac:dyDescent="0.2">
      <c r="A65" s="209">
        <v>44804</v>
      </c>
      <c r="B65" s="210" t="s">
        <v>732</v>
      </c>
      <c r="C65" s="211" t="s">
        <v>733</v>
      </c>
      <c r="D65" s="211" t="s">
        <v>534</v>
      </c>
      <c r="E65" s="201">
        <v>1</v>
      </c>
      <c r="F65" s="236">
        <v>7</v>
      </c>
      <c r="G65" s="236">
        <v>2</v>
      </c>
      <c r="H65" s="211" t="s">
        <v>535</v>
      </c>
      <c r="I65" s="81">
        <v>1</v>
      </c>
      <c r="J65" s="237">
        <v>1480</v>
      </c>
      <c r="K65" s="238">
        <v>480</v>
      </c>
      <c r="L65" s="164">
        <v>132000</v>
      </c>
    </row>
    <row r="66" spans="1:12" s="2" customFormat="1" ht="13.35" customHeight="1" x14ac:dyDescent="0.2">
      <c r="A66" s="209">
        <v>44804</v>
      </c>
      <c r="B66" s="210" t="s">
        <v>736</v>
      </c>
      <c r="C66" s="211" t="s">
        <v>737</v>
      </c>
      <c r="D66" s="211" t="s">
        <v>453</v>
      </c>
      <c r="E66" s="201">
        <v>4</v>
      </c>
      <c r="F66" s="236">
        <v>40</v>
      </c>
      <c r="G66" s="236">
        <v>8</v>
      </c>
      <c r="H66" s="211" t="s">
        <v>454</v>
      </c>
      <c r="I66" s="81">
        <v>1</v>
      </c>
      <c r="J66" s="237">
        <v>1800</v>
      </c>
      <c r="K66" s="238">
        <v>554</v>
      </c>
      <c r="L66" s="164">
        <v>190674</v>
      </c>
    </row>
    <row r="67" spans="1:12" s="2" customFormat="1" ht="13.35" customHeight="1" x14ac:dyDescent="0.2">
      <c r="A67" s="209">
        <v>44804</v>
      </c>
      <c r="B67" s="210" t="s">
        <v>734</v>
      </c>
      <c r="C67" s="211" t="s">
        <v>735</v>
      </c>
      <c r="D67" s="211" t="s">
        <v>143</v>
      </c>
      <c r="E67" s="201">
        <v>1</v>
      </c>
      <c r="F67" s="236">
        <v>9</v>
      </c>
      <c r="G67" s="236">
        <v>3</v>
      </c>
      <c r="H67" s="211" t="s">
        <v>144</v>
      </c>
      <c r="I67" s="81">
        <v>1</v>
      </c>
      <c r="J67" s="237">
        <v>1256</v>
      </c>
      <c r="K67" s="238">
        <v>537</v>
      </c>
      <c r="L67" s="164">
        <v>131755</v>
      </c>
    </row>
    <row r="68" spans="1:12" s="2" customFormat="1" ht="12.75" customHeight="1" x14ac:dyDescent="0.2">
      <c r="A68" s="166"/>
      <c r="B68" s="41"/>
      <c r="C68" s="42"/>
      <c r="D68" s="43"/>
      <c r="E68" s="42"/>
      <c r="F68" s="44"/>
      <c r="G68" s="45"/>
      <c r="H68" s="32" t="s">
        <v>13</v>
      </c>
      <c r="I68" s="69">
        <f>SUM(I3:I67)</f>
        <v>65</v>
      </c>
      <c r="J68" s="22">
        <f>SUM(J3:J67)</f>
        <v>112802</v>
      </c>
      <c r="K68" s="100">
        <f>SUM(K3:K67)</f>
        <v>31992</v>
      </c>
      <c r="L68" s="167">
        <f>SUM(L3:L67)</f>
        <v>11763617</v>
      </c>
    </row>
    <row r="69" spans="1:12" s="2" customFormat="1" ht="12.75" customHeight="1" x14ac:dyDescent="0.25">
      <c r="A69" s="323" t="s">
        <v>45</v>
      </c>
      <c r="B69" s="325"/>
      <c r="C69" s="325"/>
      <c r="D69" s="35"/>
      <c r="E69" s="36"/>
      <c r="F69" s="36"/>
      <c r="G69" s="36"/>
      <c r="H69" s="37"/>
      <c r="I69" s="38"/>
      <c r="J69" s="39"/>
      <c r="K69" s="97"/>
      <c r="L69" s="244"/>
    </row>
    <row r="70" spans="1:12" s="2" customFormat="1" ht="12.75" customHeight="1" x14ac:dyDescent="0.2">
      <c r="A70" s="161" t="s">
        <v>0</v>
      </c>
      <c r="B70" s="65" t="s">
        <v>17</v>
      </c>
      <c r="C70" s="98" t="s">
        <v>2</v>
      </c>
      <c r="D70" s="98" t="s">
        <v>3</v>
      </c>
      <c r="E70" s="66" t="s">
        <v>20</v>
      </c>
      <c r="F70" s="66" t="s">
        <v>18</v>
      </c>
      <c r="G70" s="66" t="s">
        <v>5</v>
      </c>
      <c r="H70" s="98" t="s">
        <v>19</v>
      </c>
      <c r="I70" s="128" t="s">
        <v>40</v>
      </c>
      <c r="J70" s="122" t="s">
        <v>29</v>
      </c>
      <c r="K70" s="123" t="s">
        <v>30</v>
      </c>
      <c r="L70" s="162" t="s">
        <v>6</v>
      </c>
    </row>
    <row r="71" spans="1:12" s="2" customFormat="1" ht="12.75" customHeight="1" x14ac:dyDescent="0.2">
      <c r="A71" s="165"/>
      <c r="B71" s="71"/>
      <c r="C71" s="72"/>
      <c r="D71" s="72"/>
      <c r="E71" s="73"/>
      <c r="F71" s="206"/>
      <c r="G71" s="72"/>
      <c r="H71" s="72"/>
      <c r="I71" s="83"/>
      <c r="J71" s="75"/>
      <c r="K71" s="99"/>
      <c r="L71" s="203"/>
    </row>
    <row r="72" spans="1:12" s="2" customFormat="1" ht="12.75" customHeight="1" x14ac:dyDescent="0.2">
      <c r="A72" s="165"/>
      <c r="B72" s="71"/>
      <c r="C72" s="72"/>
      <c r="D72" s="72"/>
      <c r="E72" s="73"/>
      <c r="F72" s="206"/>
      <c r="G72" s="72"/>
      <c r="H72" s="72"/>
      <c r="I72" s="83"/>
      <c r="J72" s="75"/>
      <c r="K72" s="99"/>
      <c r="L72" s="203"/>
    </row>
    <row r="73" spans="1:12" s="2" customFormat="1" ht="12.75" customHeight="1" x14ac:dyDescent="0.2">
      <c r="A73" s="166"/>
      <c r="B73" s="41"/>
      <c r="C73" s="42"/>
      <c r="D73" s="43"/>
      <c r="E73" s="42"/>
      <c r="F73" s="44"/>
      <c r="G73" s="45"/>
      <c r="H73" s="32" t="s">
        <v>13</v>
      </c>
      <c r="I73" s="69">
        <f>SUM(I71:I72)</f>
        <v>0</v>
      </c>
      <c r="J73" s="33">
        <f>SUM(J71:J72)</f>
        <v>0</v>
      </c>
      <c r="K73" s="100">
        <f>SUM(K71:K72)</f>
        <v>0</v>
      </c>
      <c r="L73" s="167">
        <f>SUM(L71:L72)</f>
        <v>0</v>
      </c>
    </row>
    <row r="74" spans="1:12" s="2" customFormat="1" ht="12.75" customHeight="1" x14ac:dyDescent="0.2">
      <c r="A74" s="216"/>
      <c r="B74" s="217"/>
      <c r="C74" s="218"/>
      <c r="D74" s="219"/>
      <c r="E74" s="218"/>
      <c r="F74" s="220"/>
      <c r="G74" s="218"/>
      <c r="H74" s="221" t="s">
        <v>47</v>
      </c>
      <c r="I74" s="222">
        <f>SUM(I68,I73)</f>
        <v>65</v>
      </c>
      <c r="J74" s="223">
        <f>SUM(J68,J73)</f>
        <v>112802</v>
      </c>
      <c r="K74" s="224">
        <f>SUM(K68,K73)</f>
        <v>31992</v>
      </c>
      <c r="L74" s="225">
        <f>SUM(L68,L73)</f>
        <v>11763617</v>
      </c>
    </row>
    <row r="75" spans="1:12" s="2" customFormat="1" ht="12.75" customHeight="1" x14ac:dyDescent="0.25">
      <c r="A75" s="323" t="s">
        <v>33</v>
      </c>
      <c r="B75" s="325"/>
      <c r="C75" s="325"/>
      <c r="D75" s="35"/>
      <c r="E75" s="36"/>
      <c r="F75" s="36"/>
      <c r="G75" s="36"/>
      <c r="H75" s="37"/>
      <c r="I75" s="38"/>
      <c r="J75" s="35"/>
      <c r="K75" s="97"/>
      <c r="L75" s="168"/>
    </row>
    <row r="76" spans="1:12" s="2" customFormat="1" ht="12.75" customHeight="1" x14ac:dyDescent="0.2">
      <c r="A76" s="169" t="s">
        <v>0</v>
      </c>
      <c r="B76" s="67" t="s">
        <v>1</v>
      </c>
      <c r="C76" s="101" t="s">
        <v>2</v>
      </c>
      <c r="D76" s="101" t="s">
        <v>3</v>
      </c>
      <c r="E76" s="68" t="s">
        <v>20</v>
      </c>
      <c r="F76" s="68" t="s">
        <v>4</v>
      </c>
      <c r="G76" s="68" t="s">
        <v>5</v>
      </c>
      <c r="H76" s="101" t="s">
        <v>19</v>
      </c>
      <c r="I76" s="129" t="s">
        <v>40</v>
      </c>
      <c r="J76" s="124" t="s">
        <v>29</v>
      </c>
      <c r="K76" s="101" t="s">
        <v>30</v>
      </c>
      <c r="L76" s="170" t="s">
        <v>6</v>
      </c>
    </row>
    <row r="77" spans="1:12" s="2" customFormat="1" ht="12.75" customHeight="1" x14ac:dyDescent="0.2">
      <c r="A77" s="165"/>
      <c r="B77" s="71"/>
      <c r="C77" s="72"/>
      <c r="D77" s="73"/>
      <c r="E77" s="118"/>
      <c r="F77" s="118"/>
      <c r="G77" s="118"/>
      <c r="H77" s="73"/>
      <c r="I77" s="189"/>
      <c r="J77" s="191"/>
      <c r="K77" s="189"/>
      <c r="L77" s="190"/>
    </row>
    <row r="78" spans="1:12" s="2" customFormat="1" ht="12.75" customHeight="1" x14ac:dyDescent="0.2">
      <c r="A78" s="165"/>
      <c r="B78" s="71"/>
      <c r="C78" s="72"/>
      <c r="D78" s="73"/>
      <c r="E78" s="118"/>
      <c r="F78" s="118"/>
      <c r="G78" s="118"/>
      <c r="H78" s="73"/>
      <c r="I78" s="189"/>
      <c r="J78" s="191"/>
      <c r="K78" s="189"/>
      <c r="L78" s="190"/>
    </row>
    <row r="79" spans="1:12" s="2" customFormat="1" ht="12.75" customHeight="1" x14ac:dyDescent="0.2">
      <c r="A79" s="171"/>
      <c r="B79" s="105"/>
      <c r="C79" s="106"/>
      <c r="D79" s="107"/>
      <c r="E79" s="108"/>
      <c r="F79" s="108"/>
      <c r="G79" s="109"/>
      <c r="H79" s="34" t="s">
        <v>13</v>
      </c>
      <c r="I79" s="70">
        <f>SUM(I77:I78)</f>
        <v>0</v>
      </c>
      <c r="J79" s="192">
        <f>SUM(J77:J78)</f>
        <v>0</v>
      </c>
      <c r="K79" s="110">
        <f>SUM(K77:K78)</f>
        <v>0</v>
      </c>
      <c r="L79" s="172">
        <f>SUM(L77:L78)</f>
        <v>0</v>
      </c>
    </row>
    <row r="80" spans="1:12" s="2" customFormat="1" ht="12.75" customHeight="1" x14ac:dyDescent="0.25">
      <c r="A80" s="323" t="s">
        <v>34</v>
      </c>
      <c r="B80" s="325"/>
      <c r="C80" s="325"/>
      <c r="D80" s="35"/>
      <c r="E80" s="36"/>
      <c r="F80" s="36"/>
      <c r="G80" s="36"/>
      <c r="H80" s="37"/>
      <c r="I80" s="38"/>
      <c r="J80" s="35"/>
      <c r="K80" s="97"/>
      <c r="L80" s="168"/>
    </row>
    <row r="81" spans="1:12" s="2" customFormat="1" ht="12.75" customHeight="1" x14ac:dyDescent="0.2">
      <c r="A81" s="169" t="s">
        <v>0</v>
      </c>
      <c r="B81" s="67" t="s">
        <v>1</v>
      </c>
      <c r="C81" s="101" t="s">
        <v>2</v>
      </c>
      <c r="D81" s="101" t="s">
        <v>3</v>
      </c>
      <c r="E81" s="68" t="s">
        <v>20</v>
      </c>
      <c r="F81" s="68" t="s">
        <v>4</v>
      </c>
      <c r="G81" s="68" t="s">
        <v>5</v>
      </c>
      <c r="H81" s="101" t="s">
        <v>19</v>
      </c>
      <c r="I81" s="129" t="s">
        <v>40</v>
      </c>
      <c r="J81" s="101" t="s">
        <v>29</v>
      </c>
      <c r="K81" s="125" t="s">
        <v>30</v>
      </c>
      <c r="L81" s="170" t="s">
        <v>6</v>
      </c>
    </row>
    <row r="82" spans="1:12" s="2" customFormat="1" ht="12.75" customHeight="1" x14ac:dyDescent="0.2">
      <c r="A82" s="163">
        <v>44774</v>
      </c>
      <c r="B82" s="78" t="s">
        <v>107</v>
      </c>
      <c r="C82" s="73" t="s">
        <v>108</v>
      </c>
      <c r="D82" s="73" t="s">
        <v>109</v>
      </c>
      <c r="E82" s="73">
        <v>12</v>
      </c>
      <c r="F82" s="73">
        <v>1</v>
      </c>
      <c r="G82" s="73">
        <v>1</v>
      </c>
      <c r="H82" s="73" t="s">
        <v>110</v>
      </c>
      <c r="I82" s="74">
        <v>4</v>
      </c>
      <c r="J82" s="80">
        <v>6278</v>
      </c>
      <c r="K82" s="102">
        <v>1630</v>
      </c>
      <c r="L82" s="203">
        <v>521928</v>
      </c>
    </row>
    <row r="83" spans="1:12" s="2" customFormat="1" ht="12.75" customHeight="1" x14ac:dyDescent="0.2">
      <c r="A83" s="163">
        <v>44774</v>
      </c>
      <c r="B83" s="78" t="s">
        <v>111</v>
      </c>
      <c r="C83" s="73" t="s">
        <v>112</v>
      </c>
      <c r="D83" s="73" t="s">
        <v>109</v>
      </c>
      <c r="E83" s="73">
        <v>12</v>
      </c>
      <c r="F83" s="73">
        <v>1</v>
      </c>
      <c r="G83" s="73">
        <v>1</v>
      </c>
      <c r="H83" s="73" t="s">
        <v>110</v>
      </c>
      <c r="I83" s="74">
        <v>4</v>
      </c>
      <c r="J83" s="80">
        <v>6278</v>
      </c>
      <c r="K83" s="102">
        <v>1630</v>
      </c>
      <c r="L83" s="203">
        <v>521928</v>
      </c>
    </row>
    <row r="84" spans="1:12" s="2" customFormat="1" ht="12.75" customHeight="1" x14ac:dyDescent="0.2">
      <c r="A84" s="163">
        <v>44774</v>
      </c>
      <c r="B84" s="78" t="s">
        <v>113</v>
      </c>
      <c r="C84" s="73" t="s">
        <v>114</v>
      </c>
      <c r="D84" s="73" t="s">
        <v>109</v>
      </c>
      <c r="E84" s="73">
        <v>12</v>
      </c>
      <c r="F84" s="73">
        <v>1</v>
      </c>
      <c r="G84" s="73">
        <v>1</v>
      </c>
      <c r="H84" s="73" t="s">
        <v>110</v>
      </c>
      <c r="I84" s="74">
        <v>4</v>
      </c>
      <c r="J84" s="80">
        <v>6278</v>
      </c>
      <c r="K84" s="102">
        <v>1630</v>
      </c>
      <c r="L84" s="203">
        <v>521928</v>
      </c>
    </row>
    <row r="85" spans="1:12" s="2" customFormat="1" ht="12.75" customHeight="1" x14ac:dyDescent="0.2">
      <c r="A85" s="173"/>
      <c r="B85" s="85"/>
      <c r="C85" s="47"/>
      <c r="D85" s="48"/>
      <c r="E85" s="47"/>
      <c r="F85" s="47"/>
      <c r="G85" s="47"/>
      <c r="H85" s="21" t="s">
        <v>13</v>
      </c>
      <c r="I85" s="86">
        <f>SUM(I82:I84)</f>
        <v>12</v>
      </c>
      <c r="J85" s="22">
        <f>SUM(J82:J84)</f>
        <v>18834</v>
      </c>
      <c r="K85" s="103">
        <f>SUM(K82:K84)</f>
        <v>4890</v>
      </c>
      <c r="L85" s="167">
        <f>SUM(L82:L84)</f>
        <v>1565784</v>
      </c>
    </row>
    <row r="86" spans="1:12" s="2" customFormat="1" ht="12.75" customHeight="1" x14ac:dyDescent="0.25">
      <c r="A86" s="323" t="s">
        <v>35</v>
      </c>
      <c r="B86" s="325"/>
      <c r="C86" s="325"/>
      <c r="D86" s="35"/>
      <c r="E86" s="36"/>
      <c r="F86" s="36"/>
      <c r="G86" s="36"/>
      <c r="H86" s="37"/>
      <c r="I86" s="38"/>
      <c r="J86" s="35"/>
      <c r="K86" s="97"/>
      <c r="L86" s="168"/>
    </row>
    <row r="87" spans="1:12" s="2" customFormat="1" ht="12.75" customHeight="1" x14ac:dyDescent="0.2">
      <c r="A87" s="169" t="s">
        <v>0</v>
      </c>
      <c r="B87" s="67" t="s">
        <v>1</v>
      </c>
      <c r="C87" s="101" t="s">
        <v>2</v>
      </c>
      <c r="D87" s="101" t="s">
        <v>3</v>
      </c>
      <c r="E87" s="68" t="s">
        <v>20</v>
      </c>
      <c r="F87" s="68" t="s">
        <v>4</v>
      </c>
      <c r="G87" s="68" t="s">
        <v>5</v>
      </c>
      <c r="H87" s="101" t="s">
        <v>19</v>
      </c>
      <c r="I87" s="129" t="s">
        <v>40</v>
      </c>
      <c r="J87" s="101" t="s">
        <v>29</v>
      </c>
      <c r="K87" s="125" t="s">
        <v>30</v>
      </c>
      <c r="L87" s="170" t="s">
        <v>6</v>
      </c>
    </row>
    <row r="88" spans="1:12" s="2" customFormat="1" ht="12.75" customHeight="1" x14ac:dyDescent="0.2">
      <c r="A88" s="163"/>
      <c r="B88" s="78"/>
      <c r="C88" s="73"/>
      <c r="D88" s="73"/>
      <c r="E88" s="73"/>
      <c r="F88" s="73"/>
      <c r="G88" s="73"/>
      <c r="H88" s="73"/>
      <c r="I88" s="74"/>
      <c r="J88" s="80"/>
      <c r="K88" s="102"/>
      <c r="L88" s="203"/>
    </row>
    <row r="89" spans="1:12" s="2" customFormat="1" ht="12.75" customHeight="1" x14ac:dyDescent="0.2">
      <c r="A89" s="163"/>
      <c r="B89" s="78"/>
      <c r="C89" s="73"/>
      <c r="D89" s="73"/>
      <c r="E89" s="73"/>
      <c r="F89" s="73"/>
      <c r="G89" s="73"/>
      <c r="H89" s="73"/>
      <c r="I89" s="74"/>
      <c r="J89" s="80"/>
      <c r="K89" s="102"/>
      <c r="L89" s="203"/>
    </row>
    <row r="90" spans="1:12" s="2" customFormat="1" ht="12.75" customHeight="1" x14ac:dyDescent="0.2">
      <c r="A90" s="173"/>
      <c r="B90" s="85"/>
      <c r="C90" s="47"/>
      <c r="D90" s="48"/>
      <c r="E90" s="47"/>
      <c r="F90" s="47"/>
      <c r="G90" s="47"/>
      <c r="H90" s="21" t="s">
        <v>13</v>
      </c>
      <c r="I90" s="86">
        <f>SUM(I88:I89)</f>
        <v>0</v>
      </c>
      <c r="J90" s="22">
        <f>SUM(J88:J89)</f>
        <v>0</v>
      </c>
      <c r="K90" s="103">
        <f>SUM(K88:K89)</f>
        <v>0</v>
      </c>
      <c r="L90" s="167">
        <f>SUM(L88:L89)</f>
        <v>0</v>
      </c>
    </row>
    <row r="91" spans="1:12" s="2" customFormat="1" ht="15" customHeight="1" x14ac:dyDescent="0.25">
      <c r="A91" s="323" t="s">
        <v>23</v>
      </c>
      <c r="B91" s="324"/>
      <c r="C91" s="324"/>
      <c r="D91" s="40"/>
      <c r="E91" s="36"/>
      <c r="F91" s="36"/>
      <c r="G91" s="36"/>
      <c r="H91" s="37"/>
      <c r="I91" s="38"/>
      <c r="J91" s="35"/>
      <c r="K91" s="97"/>
      <c r="L91" s="168"/>
    </row>
    <row r="92" spans="1:12" s="2" customFormat="1" ht="15" customHeight="1" x14ac:dyDescent="0.2">
      <c r="A92" s="169" t="s">
        <v>0</v>
      </c>
      <c r="B92" s="67" t="s">
        <v>1</v>
      </c>
      <c r="C92" s="101" t="s">
        <v>2</v>
      </c>
      <c r="D92" s="101" t="s">
        <v>3</v>
      </c>
      <c r="E92" s="68" t="s">
        <v>20</v>
      </c>
      <c r="F92" s="68" t="s">
        <v>4</v>
      </c>
      <c r="G92" s="68" t="s">
        <v>5</v>
      </c>
      <c r="H92" s="101" t="s">
        <v>19</v>
      </c>
      <c r="I92" s="129" t="s">
        <v>40</v>
      </c>
      <c r="J92" s="101" t="s">
        <v>29</v>
      </c>
      <c r="K92" s="126" t="s">
        <v>30</v>
      </c>
      <c r="L92" s="174" t="s">
        <v>6</v>
      </c>
    </row>
    <row r="93" spans="1:12" s="2" customFormat="1" ht="15" customHeight="1" x14ac:dyDescent="0.2">
      <c r="A93" s="209">
        <v>44774</v>
      </c>
      <c r="B93" s="71" t="s">
        <v>78</v>
      </c>
      <c r="C93" s="72" t="s">
        <v>79</v>
      </c>
      <c r="D93" s="72"/>
      <c r="E93" s="201"/>
      <c r="F93" s="202"/>
      <c r="G93" s="202"/>
      <c r="H93" s="211" t="s">
        <v>80</v>
      </c>
      <c r="I93" s="83">
        <v>1</v>
      </c>
      <c r="J93" s="207">
        <v>0</v>
      </c>
      <c r="K93" s="99">
        <v>0</v>
      </c>
      <c r="L93" s="203">
        <v>14160</v>
      </c>
    </row>
    <row r="94" spans="1:12" s="2" customFormat="1" ht="15" customHeight="1" x14ac:dyDescent="0.2">
      <c r="A94" s="165">
        <v>44774</v>
      </c>
      <c r="B94" s="71" t="s">
        <v>81</v>
      </c>
      <c r="C94" s="72" t="s">
        <v>82</v>
      </c>
      <c r="D94" s="72" t="s">
        <v>83</v>
      </c>
      <c r="E94" s="201"/>
      <c r="F94" s="202"/>
      <c r="G94" s="202"/>
      <c r="H94" s="211" t="s">
        <v>84</v>
      </c>
      <c r="I94" s="83">
        <v>1</v>
      </c>
      <c r="J94" s="207">
        <v>0</v>
      </c>
      <c r="K94" s="99">
        <v>0</v>
      </c>
      <c r="L94" s="203">
        <v>6000</v>
      </c>
    </row>
    <row r="95" spans="1:12" s="2" customFormat="1" ht="15" customHeight="1" x14ac:dyDescent="0.2">
      <c r="A95" s="165">
        <v>44774</v>
      </c>
      <c r="B95" s="71" t="s">
        <v>85</v>
      </c>
      <c r="C95" s="72" t="s">
        <v>86</v>
      </c>
      <c r="D95" s="72" t="s">
        <v>87</v>
      </c>
      <c r="E95" s="201"/>
      <c r="F95" s="202"/>
      <c r="G95" s="202"/>
      <c r="H95" s="211" t="s">
        <v>88</v>
      </c>
      <c r="I95" s="83">
        <v>1</v>
      </c>
      <c r="J95" s="207">
        <v>0</v>
      </c>
      <c r="K95" s="99">
        <v>0</v>
      </c>
      <c r="L95" s="203">
        <v>7123</v>
      </c>
    </row>
    <row r="96" spans="1:12" s="2" customFormat="1" ht="15" customHeight="1" x14ac:dyDescent="0.2">
      <c r="A96" s="165">
        <v>44774</v>
      </c>
      <c r="B96" s="71" t="s">
        <v>89</v>
      </c>
      <c r="C96" s="72" t="s">
        <v>90</v>
      </c>
      <c r="D96" s="72" t="s">
        <v>91</v>
      </c>
      <c r="E96" s="201"/>
      <c r="F96" s="202"/>
      <c r="G96" s="202"/>
      <c r="H96" s="211" t="s">
        <v>92</v>
      </c>
      <c r="I96" s="83">
        <v>1</v>
      </c>
      <c r="J96" s="207">
        <v>0</v>
      </c>
      <c r="K96" s="99">
        <v>0</v>
      </c>
      <c r="L96" s="203">
        <v>16846</v>
      </c>
    </row>
    <row r="97" spans="1:12" s="2" customFormat="1" ht="15" customHeight="1" x14ac:dyDescent="0.2">
      <c r="A97" s="165">
        <v>44775</v>
      </c>
      <c r="B97" s="71" t="s">
        <v>93</v>
      </c>
      <c r="C97" s="72" t="s">
        <v>94</v>
      </c>
      <c r="D97" s="72" t="s">
        <v>95</v>
      </c>
      <c r="E97" s="201"/>
      <c r="F97" s="202"/>
      <c r="G97" s="202"/>
      <c r="H97" s="211" t="s">
        <v>96</v>
      </c>
      <c r="I97" s="83">
        <v>1</v>
      </c>
      <c r="J97" s="207">
        <v>0</v>
      </c>
      <c r="K97" s="99">
        <v>0</v>
      </c>
      <c r="L97" s="203">
        <v>15000</v>
      </c>
    </row>
    <row r="98" spans="1:12" s="2" customFormat="1" ht="15" customHeight="1" x14ac:dyDescent="0.2">
      <c r="A98" s="165">
        <v>44775</v>
      </c>
      <c r="B98" s="71" t="s">
        <v>97</v>
      </c>
      <c r="C98" s="72" t="s">
        <v>98</v>
      </c>
      <c r="D98" s="248"/>
      <c r="E98" s="201"/>
      <c r="F98" s="202"/>
      <c r="G98" s="202"/>
      <c r="H98" s="211" t="s">
        <v>99</v>
      </c>
      <c r="I98" s="83">
        <v>1</v>
      </c>
      <c r="J98" s="75">
        <v>0</v>
      </c>
      <c r="K98" s="99">
        <v>0</v>
      </c>
      <c r="L98" s="164">
        <v>16000</v>
      </c>
    </row>
    <row r="99" spans="1:12" s="2" customFormat="1" ht="15" customHeight="1" x14ac:dyDescent="0.2">
      <c r="A99" s="163">
        <v>44775</v>
      </c>
      <c r="B99" s="78" t="s">
        <v>100</v>
      </c>
      <c r="C99" s="73" t="s">
        <v>101</v>
      </c>
      <c r="D99" s="73" t="s">
        <v>102</v>
      </c>
      <c r="E99" s="73"/>
      <c r="F99" s="201"/>
      <c r="G99" s="73"/>
      <c r="H99" s="73" t="s">
        <v>103</v>
      </c>
      <c r="I99" s="81">
        <v>1</v>
      </c>
      <c r="J99" s="239">
        <v>0</v>
      </c>
      <c r="K99" s="117">
        <v>0</v>
      </c>
      <c r="L99" s="164">
        <v>10700</v>
      </c>
    </row>
    <row r="100" spans="1:12" s="2" customFormat="1" ht="15" customHeight="1" x14ac:dyDescent="0.2">
      <c r="A100" s="165">
        <v>44775</v>
      </c>
      <c r="B100" s="71" t="s">
        <v>104</v>
      </c>
      <c r="C100" s="72" t="s">
        <v>105</v>
      </c>
      <c r="D100" s="72"/>
      <c r="E100" s="201"/>
      <c r="F100" s="202"/>
      <c r="G100" s="202"/>
      <c r="H100" s="211" t="s">
        <v>106</v>
      </c>
      <c r="I100" s="83">
        <v>1</v>
      </c>
      <c r="J100" s="207">
        <v>0</v>
      </c>
      <c r="K100" s="99">
        <v>0</v>
      </c>
      <c r="L100" s="203">
        <v>27720</v>
      </c>
    </row>
    <row r="101" spans="1:12" s="2" customFormat="1" ht="15" customHeight="1" x14ac:dyDescent="0.2">
      <c r="A101" s="165">
        <v>44776</v>
      </c>
      <c r="B101" s="71" t="s">
        <v>125</v>
      </c>
      <c r="C101" s="72" t="s">
        <v>126</v>
      </c>
      <c r="D101" s="72" t="s">
        <v>127</v>
      </c>
      <c r="E101" s="201"/>
      <c r="F101" s="202"/>
      <c r="G101" s="202"/>
      <c r="H101" s="211" t="s">
        <v>128</v>
      </c>
      <c r="I101" s="83">
        <v>1</v>
      </c>
      <c r="J101" s="207">
        <v>0</v>
      </c>
      <c r="K101" s="99">
        <v>0</v>
      </c>
      <c r="L101" s="203">
        <v>13000</v>
      </c>
    </row>
    <row r="102" spans="1:12" s="2" customFormat="1" ht="15" customHeight="1" x14ac:dyDescent="0.2">
      <c r="A102" s="163">
        <v>44776</v>
      </c>
      <c r="B102" s="78" t="s">
        <v>157</v>
      </c>
      <c r="C102" s="73" t="s">
        <v>158</v>
      </c>
      <c r="D102" s="73" t="s">
        <v>159</v>
      </c>
      <c r="E102" s="73"/>
      <c r="F102" s="201"/>
      <c r="G102" s="73"/>
      <c r="H102" s="73" t="s">
        <v>160</v>
      </c>
      <c r="I102" s="81">
        <v>1</v>
      </c>
      <c r="J102" s="239">
        <v>0</v>
      </c>
      <c r="K102" s="117">
        <v>0</v>
      </c>
      <c r="L102" s="164">
        <v>2000</v>
      </c>
    </row>
    <row r="103" spans="1:12" s="2" customFormat="1" ht="15" customHeight="1" x14ac:dyDescent="0.2">
      <c r="A103" s="163">
        <v>44777</v>
      </c>
      <c r="B103" s="78" t="s">
        <v>150</v>
      </c>
      <c r="C103" s="73" t="s">
        <v>151</v>
      </c>
      <c r="D103" s="73" t="s">
        <v>152</v>
      </c>
      <c r="E103" s="73"/>
      <c r="F103" s="201"/>
      <c r="G103" s="73"/>
      <c r="H103" s="247" t="s">
        <v>153</v>
      </c>
      <c r="I103" s="81">
        <v>1</v>
      </c>
      <c r="J103" s="239">
        <v>2888</v>
      </c>
      <c r="K103" s="117">
        <v>776</v>
      </c>
      <c r="L103" s="164">
        <v>20000</v>
      </c>
    </row>
    <row r="104" spans="1:12" s="2" customFormat="1" ht="15" customHeight="1" x14ac:dyDescent="0.2">
      <c r="A104" s="318">
        <v>44777</v>
      </c>
      <c r="B104" s="71" t="s">
        <v>154</v>
      </c>
      <c r="C104" s="72" t="s">
        <v>155</v>
      </c>
      <c r="D104" s="72" t="s">
        <v>156</v>
      </c>
      <c r="E104" s="201"/>
      <c r="F104" s="202"/>
      <c r="G104" s="202"/>
      <c r="H104" s="211" t="s">
        <v>153</v>
      </c>
      <c r="I104" s="83">
        <v>1</v>
      </c>
      <c r="J104" s="75">
        <v>109</v>
      </c>
      <c r="K104" s="99">
        <v>0</v>
      </c>
      <c r="L104" s="164">
        <v>17000</v>
      </c>
    </row>
    <row r="105" spans="1:12" s="2" customFormat="1" ht="15" customHeight="1" x14ac:dyDescent="0.2">
      <c r="A105" s="165">
        <v>44778</v>
      </c>
      <c r="B105" s="71" t="s">
        <v>201</v>
      </c>
      <c r="C105" s="72" t="s">
        <v>202</v>
      </c>
      <c r="D105" s="72" t="s">
        <v>203</v>
      </c>
      <c r="E105" s="201"/>
      <c r="F105" s="202"/>
      <c r="G105" s="202"/>
      <c r="H105" s="211" t="s">
        <v>204</v>
      </c>
      <c r="I105" s="83">
        <v>1</v>
      </c>
      <c r="J105" s="207">
        <v>0</v>
      </c>
      <c r="K105" s="99">
        <v>0</v>
      </c>
      <c r="L105" s="164">
        <v>4750</v>
      </c>
    </row>
    <row r="106" spans="1:12" s="2" customFormat="1" ht="15.75" customHeight="1" x14ac:dyDescent="0.2">
      <c r="A106" s="209">
        <v>44778</v>
      </c>
      <c r="B106" s="210" t="s">
        <v>205</v>
      </c>
      <c r="C106" s="211" t="s">
        <v>206</v>
      </c>
      <c r="D106" s="211" t="s">
        <v>207</v>
      </c>
      <c r="E106" s="201"/>
      <c r="F106" s="236"/>
      <c r="G106" s="236"/>
      <c r="H106" s="211" t="s">
        <v>208</v>
      </c>
      <c r="I106" s="81">
        <v>1</v>
      </c>
      <c r="J106" s="237">
        <v>0</v>
      </c>
      <c r="K106" s="238">
        <v>0</v>
      </c>
      <c r="L106" s="164">
        <v>13660</v>
      </c>
    </row>
    <row r="107" spans="1:12" s="2" customFormat="1" ht="15" customHeight="1" x14ac:dyDescent="0.2">
      <c r="A107" s="165">
        <v>44778</v>
      </c>
      <c r="B107" s="71" t="s">
        <v>209</v>
      </c>
      <c r="C107" s="72" t="s">
        <v>210</v>
      </c>
      <c r="D107" s="72" t="s">
        <v>211</v>
      </c>
      <c r="E107" s="201"/>
      <c r="F107" s="202"/>
      <c r="G107" s="202"/>
      <c r="H107" s="211" t="s">
        <v>208</v>
      </c>
      <c r="I107" s="83">
        <v>1</v>
      </c>
      <c r="J107" s="207">
        <v>0</v>
      </c>
      <c r="K107" s="99">
        <v>0</v>
      </c>
      <c r="L107" s="203">
        <v>11221</v>
      </c>
    </row>
    <row r="108" spans="1:12" s="2" customFormat="1" ht="15" customHeight="1" x14ac:dyDescent="0.2">
      <c r="A108" s="165">
        <v>44778</v>
      </c>
      <c r="B108" s="71" t="s">
        <v>212</v>
      </c>
      <c r="C108" s="72" t="s">
        <v>213</v>
      </c>
      <c r="D108" s="72" t="s">
        <v>214</v>
      </c>
      <c r="E108" s="201"/>
      <c r="F108" s="202"/>
      <c r="G108" s="202"/>
      <c r="H108" s="211" t="s">
        <v>208</v>
      </c>
      <c r="I108" s="83">
        <v>1</v>
      </c>
      <c r="J108" s="207">
        <v>0</v>
      </c>
      <c r="K108" s="99">
        <v>0</v>
      </c>
      <c r="L108" s="203">
        <v>15193</v>
      </c>
    </row>
    <row r="109" spans="1:12" s="2" customFormat="1" ht="15" customHeight="1" x14ac:dyDescent="0.2">
      <c r="A109" s="165">
        <v>44778</v>
      </c>
      <c r="B109" s="71" t="s">
        <v>215</v>
      </c>
      <c r="C109" s="72" t="s">
        <v>216</v>
      </c>
      <c r="D109" s="72" t="s">
        <v>217</v>
      </c>
      <c r="E109" s="201"/>
      <c r="F109" s="202"/>
      <c r="G109" s="202"/>
      <c r="H109" s="211" t="s">
        <v>208</v>
      </c>
      <c r="I109" s="83">
        <v>1</v>
      </c>
      <c r="J109" s="207">
        <v>0</v>
      </c>
      <c r="K109" s="99">
        <v>0</v>
      </c>
      <c r="L109" s="203">
        <v>16605</v>
      </c>
    </row>
    <row r="110" spans="1:12" s="2" customFormat="1" ht="15" customHeight="1" x14ac:dyDescent="0.2">
      <c r="A110" s="163">
        <v>44778</v>
      </c>
      <c r="B110" s="78" t="s">
        <v>218</v>
      </c>
      <c r="C110" s="73" t="s">
        <v>219</v>
      </c>
      <c r="D110" s="73" t="s">
        <v>220</v>
      </c>
      <c r="E110" s="73"/>
      <c r="F110" s="201"/>
      <c r="G110" s="73"/>
      <c r="H110" s="73" t="s">
        <v>208</v>
      </c>
      <c r="I110" s="81">
        <v>1</v>
      </c>
      <c r="J110" s="239">
        <v>0</v>
      </c>
      <c r="K110" s="117">
        <v>0</v>
      </c>
      <c r="L110" s="164">
        <v>39311</v>
      </c>
    </row>
    <row r="111" spans="1:12" s="2" customFormat="1" ht="14.25" customHeight="1" x14ac:dyDescent="0.2">
      <c r="A111" s="165">
        <v>44778</v>
      </c>
      <c r="B111" s="71" t="s">
        <v>221</v>
      </c>
      <c r="C111" s="72" t="s">
        <v>222</v>
      </c>
      <c r="D111" s="72" t="s">
        <v>223</v>
      </c>
      <c r="E111" s="201"/>
      <c r="F111" s="202"/>
      <c r="G111" s="202"/>
      <c r="H111" s="211" t="s">
        <v>208</v>
      </c>
      <c r="I111" s="83">
        <v>1</v>
      </c>
      <c r="J111" s="207">
        <v>0</v>
      </c>
      <c r="K111" s="99">
        <v>0</v>
      </c>
      <c r="L111" s="203">
        <v>35787</v>
      </c>
    </row>
    <row r="112" spans="1:12" s="2" customFormat="1" ht="15" customHeight="1" x14ac:dyDescent="0.2">
      <c r="A112" s="165">
        <v>44778</v>
      </c>
      <c r="B112" s="71" t="s">
        <v>224</v>
      </c>
      <c r="C112" s="72" t="s">
        <v>225</v>
      </c>
      <c r="D112" s="72" t="s">
        <v>226</v>
      </c>
      <c r="E112" s="201"/>
      <c r="F112" s="202"/>
      <c r="G112" s="202"/>
      <c r="H112" s="211" t="s">
        <v>208</v>
      </c>
      <c r="I112" s="83">
        <v>1</v>
      </c>
      <c r="J112" s="207">
        <v>0</v>
      </c>
      <c r="K112" s="99">
        <v>0</v>
      </c>
      <c r="L112" s="203">
        <v>37922</v>
      </c>
    </row>
    <row r="113" spans="1:12" s="2" customFormat="1" ht="15" customHeight="1" x14ac:dyDescent="0.2">
      <c r="A113" s="165">
        <v>44781</v>
      </c>
      <c r="B113" s="71" t="s">
        <v>252</v>
      </c>
      <c r="C113" s="72" t="s">
        <v>253</v>
      </c>
      <c r="D113" s="72" t="s">
        <v>220</v>
      </c>
      <c r="E113" s="201"/>
      <c r="F113" s="202"/>
      <c r="G113" s="202"/>
      <c r="H113" s="211" t="s">
        <v>254</v>
      </c>
      <c r="I113" s="83">
        <v>1</v>
      </c>
      <c r="J113" s="207">
        <v>0</v>
      </c>
      <c r="K113" s="99">
        <v>0</v>
      </c>
      <c r="L113" s="203">
        <v>10000</v>
      </c>
    </row>
    <row r="114" spans="1:12" s="2" customFormat="1" ht="15" customHeight="1" x14ac:dyDescent="0.2">
      <c r="A114" s="165">
        <v>44782</v>
      </c>
      <c r="B114" s="71" t="s">
        <v>237</v>
      </c>
      <c r="C114" s="72" t="s">
        <v>238</v>
      </c>
      <c r="D114" s="72" t="s">
        <v>239</v>
      </c>
      <c r="E114" s="201"/>
      <c r="F114" s="202"/>
      <c r="G114" s="202"/>
      <c r="H114" s="211" t="s">
        <v>190</v>
      </c>
      <c r="I114" s="83">
        <v>1</v>
      </c>
      <c r="J114" s="207">
        <v>0</v>
      </c>
      <c r="K114" s="99">
        <v>0</v>
      </c>
      <c r="L114" s="164">
        <v>0</v>
      </c>
    </row>
    <row r="115" spans="1:12" s="2" customFormat="1" ht="15" customHeight="1" x14ac:dyDescent="0.2">
      <c r="A115" s="165">
        <v>44782</v>
      </c>
      <c r="B115" s="71" t="s">
        <v>255</v>
      </c>
      <c r="C115" s="72" t="s">
        <v>256</v>
      </c>
      <c r="D115" s="72" t="s">
        <v>211</v>
      </c>
      <c r="E115" s="201"/>
      <c r="F115" s="202"/>
      <c r="G115" s="202"/>
      <c r="H115" s="211" t="s">
        <v>257</v>
      </c>
      <c r="I115" s="83">
        <v>1</v>
      </c>
      <c r="J115" s="207">
        <v>0</v>
      </c>
      <c r="K115" s="99">
        <v>0</v>
      </c>
      <c r="L115" s="203">
        <v>40650</v>
      </c>
    </row>
    <row r="116" spans="1:12" s="2" customFormat="1" ht="15" customHeight="1" x14ac:dyDescent="0.2">
      <c r="A116" s="209">
        <v>44782</v>
      </c>
      <c r="B116" s="210" t="s">
        <v>258</v>
      </c>
      <c r="C116" s="211" t="s">
        <v>259</v>
      </c>
      <c r="D116" s="211" t="s">
        <v>260</v>
      </c>
      <c r="E116" s="201"/>
      <c r="F116" s="236"/>
      <c r="G116" s="236"/>
      <c r="H116" s="211" t="s">
        <v>257</v>
      </c>
      <c r="I116" s="83">
        <v>1</v>
      </c>
      <c r="J116" s="207">
        <v>0</v>
      </c>
      <c r="K116" s="321">
        <v>0</v>
      </c>
      <c r="L116" s="203">
        <v>32550</v>
      </c>
    </row>
    <row r="117" spans="1:12" s="2" customFormat="1" ht="15" customHeight="1" x14ac:dyDescent="0.2">
      <c r="A117" s="209">
        <v>44782</v>
      </c>
      <c r="B117" s="210" t="s">
        <v>277</v>
      </c>
      <c r="C117" s="211" t="s">
        <v>278</v>
      </c>
      <c r="D117" s="211" t="s">
        <v>279</v>
      </c>
      <c r="E117" s="201"/>
      <c r="F117" s="236"/>
      <c r="G117" s="236"/>
      <c r="H117" s="211" t="s">
        <v>280</v>
      </c>
      <c r="I117" s="83">
        <v>1</v>
      </c>
      <c r="J117" s="207">
        <v>0</v>
      </c>
      <c r="K117" s="321">
        <v>0</v>
      </c>
      <c r="L117" s="203">
        <v>24984</v>
      </c>
    </row>
    <row r="118" spans="1:12" s="2" customFormat="1" ht="15" customHeight="1" x14ac:dyDescent="0.2">
      <c r="A118" s="209">
        <v>44782</v>
      </c>
      <c r="B118" s="210" t="s">
        <v>285</v>
      </c>
      <c r="C118" s="211" t="s">
        <v>286</v>
      </c>
      <c r="D118" s="211" t="s">
        <v>287</v>
      </c>
      <c r="E118" s="201"/>
      <c r="F118" s="236"/>
      <c r="G118" s="236"/>
      <c r="H118" s="211" t="s">
        <v>288</v>
      </c>
      <c r="I118" s="81">
        <v>1</v>
      </c>
      <c r="J118" s="237">
        <v>0</v>
      </c>
      <c r="K118" s="238">
        <v>0</v>
      </c>
      <c r="L118" s="164">
        <v>46141</v>
      </c>
    </row>
    <row r="119" spans="1:12" s="2" customFormat="1" ht="15" customHeight="1" x14ac:dyDescent="0.2">
      <c r="A119" s="209">
        <v>44783</v>
      </c>
      <c r="B119" s="210" t="s">
        <v>281</v>
      </c>
      <c r="C119" s="211" t="s">
        <v>282</v>
      </c>
      <c r="D119" s="211" t="s">
        <v>283</v>
      </c>
      <c r="E119" s="201"/>
      <c r="F119" s="236"/>
      <c r="G119" s="236"/>
      <c r="H119" s="211" t="s">
        <v>284</v>
      </c>
      <c r="I119" s="83">
        <v>1</v>
      </c>
      <c r="J119" s="207">
        <v>289</v>
      </c>
      <c r="K119" s="321">
        <v>0</v>
      </c>
      <c r="L119" s="203">
        <v>45000</v>
      </c>
    </row>
    <row r="120" spans="1:12" s="2" customFormat="1" ht="15" customHeight="1" x14ac:dyDescent="0.2">
      <c r="A120" s="209">
        <v>44783</v>
      </c>
      <c r="B120" s="210" t="s">
        <v>289</v>
      </c>
      <c r="C120" s="211" t="s">
        <v>290</v>
      </c>
      <c r="D120" s="211"/>
      <c r="E120" s="201"/>
      <c r="F120" s="236"/>
      <c r="G120" s="236"/>
      <c r="H120" s="211" t="s">
        <v>80</v>
      </c>
      <c r="I120" s="83">
        <v>1</v>
      </c>
      <c r="J120" s="207">
        <v>0</v>
      </c>
      <c r="K120" s="321">
        <v>0</v>
      </c>
      <c r="L120" s="203">
        <v>20584</v>
      </c>
    </row>
    <row r="121" spans="1:12" s="2" customFormat="1" ht="15" customHeight="1" x14ac:dyDescent="0.2">
      <c r="A121" s="209">
        <v>44783</v>
      </c>
      <c r="B121" s="210" t="s">
        <v>291</v>
      </c>
      <c r="C121" s="211" t="s">
        <v>292</v>
      </c>
      <c r="D121" s="211" t="s">
        <v>211</v>
      </c>
      <c r="E121" s="201"/>
      <c r="F121" s="236"/>
      <c r="G121" s="236"/>
      <c r="H121" s="211" t="s">
        <v>293</v>
      </c>
      <c r="I121" s="83">
        <v>1</v>
      </c>
      <c r="J121" s="207">
        <v>0</v>
      </c>
      <c r="K121" s="321">
        <v>0</v>
      </c>
      <c r="L121" s="203">
        <v>550</v>
      </c>
    </row>
    <row r="122" spans="1:12" s="2" customFormat="1" ht="15" customHeight="1" x14ac:dyDescent="0.2">
      <c r="A122" s="209">
        <v>44783</v>
      </c>
      <c r="B122" s="210" t="s">
        <v>294</v>
      </c>
      <c r="C122" s="211" t="s">
        <v>295</v>
      </c>
      <c r="D122" s="211" t="s">
        <v>296</v>
      </c>
      <c r="E122" s="201"/>
      <c r="F122" s="236"/>
      <c r="G122" s="236"/>
      <c r="H122" s="211" t="s">
        <v>293</v>
      </c>
      <c r="I122" s="83">
        <v>1</v>
      </c>
      <c r="J122" s="207">
        <v>0</v>
      </c>
      <c r="K122" s="321">
        <v>0</v>
      </c>
      <c r="L122" s="203">
        <v>3180</v>
      </c>
    </row>
    <row r="123" spans="1:12" s="2" customFormat="1" ht="15" customHeight="1" x14ac:dyDescent="0.2">
      <c r="A123" s="209">
        <v>44783</v>
      </c>
      <c r="B123" s="210" t="s">
        <v>297</v>
      </c>
      <c r="C123" s="211" t="s">
        <v>298</v>
      </c>
      <c r="D123" s="211"/>
      <c r="E123" s="201"/>
      <c r="F123" s="236"/>
      <c r="G123" s="236"/>
      <c r="H123" s="211" t="s">
        <v>178</v>
      </c>
      <c r="I123" s="83">
        <v>1</v>
      </c>
      <c r="J123" s="207">
        <v>0</v>
      </c>
      <c r="K123" s="321">
        <v>0</v>
      </c>
      <c r="L123" s="203">
        <v>0</v>
      </c>
    </row>
    <row r="124" spans="1:12" s="2" customFormat="1" ht="15" customHeight="1" x14ac:dyDescent="0.2">
      <c r="A124" s="209">
        <v>44785</v>
      </c>
      <c r="B124" s="210" t="s">
        <v>363</v>
      </c>
      <c r="C124" s="211" t="s">
        <v>364</v>
      </c>
      <c r="D124" s="211"/>
      <c r="E124" s="201"/>
      <c r="F124" s="236"/>
      <c r="G124" s="236"/>
      <c r="H124" s="211" t="s">
        <v>365</v>
      </c>
      <c r="I124" s="83">
        <v>1</v>
      </c>
      <c r="J124" s="207">
        <v>0</v>
      </c>
      <c r="K124" s="321">
        <v>0</v>
      </c>
      <c r="L124" s="203">
        <v>1000</v>
      </c>
    </row>
    <row r="125" spans="1:12" s="2" customFormat="1" ht="15" customHeight="1" x14ac:dyDescent="0.2">
      <c r="A125" s="209">
        <v>44785</v>
      </c>
      <c r="B125" s="210" t="s">
        <v>366</v>
      </c>
      <c r="C125" s="211" t="s">
        <v>367</v>
      </c>
      <c r="D125" s="211"/>
      <c r="E125" s="201"/>
      <c r="F125" s="236"/>
      <c r="G125" s="236"/>
      <c r="H125" s="211" t="s">
        <v>365</v>
      </c>
      <c r="I125" s="83">
        <v>1</v>
      </c>
      <c r="J125" s="207">
        <v>0</v>
      </c>
      <c r="K125" s="321">
        <v>0</v>
      </c>
      <c r="L125" s="203">
        <v>1000</v>
      </c>
    </row>
    <row r="126" spans="1:12" s="2" customFormat="1" ht="15" customHeight="1" x14ac:dyDescent="0.2">
      <c r="A126" s="209">
        <v>44785</v>
      </c>
      <c r="B126" s="210" t="s">
        <v>368</v>
      </c>
      <c r="C126" s="211" t="s">
        <v>369</v>
      </c>
      <c r="D126" s="211" t="s">
        <v>370</v>
      </c>
      <c r="E126" s="201"/>
      <c r="F126" s="236"/>
      <c r="G126" s="236"/>
      <c r="H126" s="211" t="s">
        <v>371</v>
      </c>
      <c r="I126" s="83">
        <v>1</v>
      </c>
      <c r="J126" s="207">
        <v>0</v>
      </c>
      <c r="K126" s="321">
        <v>0</v>
      </c>
      <c r="L126" s="203">
        <v>0</v>
      </c>
    </row>
    <row r="127" spans="1:12" s="2" customFormat="1" ht="15" customHeight="1" x14ac:dyDescent="0.2">
      <c r="A127" s="209">
        <v>44788</v>
      </c>
      <c r="B127" s="210" t="s">
        <v>372</v>
      </c>
      <c r="C127" s="211" t="s">
        <v>373</v>
      </c>
      <c r="D127" s="211" t="s">
        <v>374</v>
      </c>
      <c r="E127" s="201"/>
      <c r="F127" s="236"/>
      <c r="G127" s="236"/>
      <c r="H127" s="211" t="s">
        <v>375</v>
      </c>
      <c r="I127" s="83">
        <v>1</v>
      </c>
      <c r="J127" s="207">
        <v>0</v>
      </c>
      <c r="K127" s="321">
        <v>0</v>
      </c>
      <c r="L127" s="203">
        <v>5000</v>
      </c>
    </row>
    <row r="128" spans="1:12" s="2" customFormat="1" ht="15" customHeight="1" x14ac:dyDescent="0.2">
      <c r="A128" s="209">
        <v>44789</v>
      </c>
      <c r="B128" s="210" t="s">
        <v>359</v>
      </c>
      <c r="C128" s="211" t="s">
        <v>360</v>
      </c>
      <c r="D128" s="211" t="s">
        <v>361</v>
      </c>
      <c r="E128" s="201"/>
      <c r="F128" s="236"/>
      <c r="G128" s="236"/>
      <c r="H128" s="211" t="s">
        <v>362</v>
      </c>
      <c r="I128" s="83">
        <v>1</v>
      </c>
      <c r="J128" s="207">
        <v>0</v>
      </c>
      <c r="K128" s="321">
        <v>0</v>
      </c>
      <c r="L128" s="203">
        <v>3800</v>
      </c>
    </row>
    <row r="129" spans="1:12" s="2" customFormat="1" ht="15" customHeight="1" x14ac:dyDescent="0.2">
      <c r="A129" s="209">
        <v>44789</v>
      </c>
      <c r="B129" s="210" t="s">
        <v>376</v>
      </c>
      <c r="C129" s="211" t="s">
        <v>377</v>
      </c>
      <c r="D129" s="211"/>
      <c r="E129" s="201"/>
      <c r="F129" s="236"/>
      <c r="G129" s="236"/>
      <c r="H129" s="211" t="s">
        <v>280</v>
      </c>
      <c r="I129" s="83">
        <v>1</v>
      </c>
      <c r="J129" s="207">
        <v>0</v>
      </c>
      <c r="K129" s="321">
        <v>0</v>
      </c>
      <c r="L129" s="203">
        <v>43351</v>
      </c>
    </row>
    <row r="130" spans="1:12" s="2" customFormat="1" ht="15" customHeight="1" x14ac:dyDescent="0.2">
      <c r="A130" s="209">
        <v>44789</v>
      </c>
      <c r="B130" s="210" t="s">
        <v>378</v>
      </c>
      <c r="C130" s="249" t="s">
        <v>134</v>
      </c>
      <c r="D130" s="211" t="s">
        <v>91</v>
      </c>
      <c r="E130" s="201"/>
      <c r="F130" s="236"/>
      <c r="G130" s="236"/>
      <c r="H130" s="211" t="s">
        <v>379</v>
      </c>
      <c r="I130" s="83">
        <v>1</v>
      </c>
      <c r="J130" s="207">
        <v>0</v>
      </c>
      <c r="K130" s="321">
        <v>0</v>
      </c>
      <c r="L130" s="203">
        <v>500</v>
      </c>
    </row>
    <row r="131" spans="1:12" s="2" customFormat="1" ht="15" customHeight="1" x14ac:dyDescent="0.2">
      <c r="A131" s="209">
        <v>44790</v>
      </c>
      <c r="B131" s="210" t="s">
        <v>410</v>
      </c>
      <c r="C131" s="211" t="s">
        <v>411</v>
      </c>
      <c r="D131" s="211"/>
      <c r="E131" s="201"/>
      <c r="F131" s="236"/>
      <c r="G131" s="236"/>
      <c r="H131" s="211" t="s">
        <v>412</v>
      </c>
      <c r="I131" s="83">
        <v>1</v>
      </c>
      <c r="J131" s="207">
        <v>250</v>
      </c>
      <c r="K131" s="321">
        <v>0</v>
      </c>
      <c r="L131" s="203">
        <v>2500</v>
      </c>
    </row>
    <row r="132" spans="1:12" s="2" customFormat="1" ht="15" customHeight="1" x14ac:dyDescent="0.2">
      <c r="A132" s="209">
        <v>44791</v>
      </c>
      <c r="B132" s="210" t="s">
        <v>413</v>
      </c>
      <c r="C132" s="211" t="s">
        <v>414</v>
      </c>
      <c r="D132" s="211" t="s">
        <v>415</v>
      </c>
      <c r="E132" s="201"/>
      <c r="F132" s="236"/>
      <c r="G132" s="236"/>
      <c r="H132" s="211" t="s">
        <v>416</v>
      </c>
      <c r="I132" s="83">
        <v>1</v>
      </c>
      <c r="J132" s="207">
        <v>0</v>
      </c>
      <c r="K132" s="321">
        <v>0</v>
      </c>
      <c r="L132" s="203">
        <v>2000</v>
      </c>
    </row>
    <row r="133" spans="1:12" s="2" customFormat="1" ht="15" customHeight="1" x14ac:dyDescent="0.2">
      <c r="A133" s="209">
        <v>44791</v>
      </c>
      <c r="B133" s="210" t="s">
        <v>417</v>
      </c>
      <c r="C133" s="211" t="s">
        <v>418</v>
      </c>
      <c r="D133" s="211" t="s">
        <v>419</v>
      </c>
      <c r="E133" s="201"/>
      <c r="F133" s="236"/>
      <c r="G133" s="236"/>
      <c r="H133" s="211" t="s">
        <v>420</v>
      </c>
      <c r="I133" s="83">
        <v>1</v>
      </c>
      <c r="J133" s="207">
        <v>0</v>
      </c>
      <c r="K133" s="321">
        <v>0</v>
      </c>
      <c r="L133" s="203">
        <v>15000</v>
      </c>
    </row>
    <row r="134" spans="1:12" s="2" customFormat="1" ht="15" customHeight="1" x14ac:dyDescent="0.2">
      <c r="A134" s="209">
        <v>44791</v>
      </c>
      <c r="B134" s="210" t="s">
        <v>421</v>
      </c>
      <c r="C134" s="211" t="s">
        <v>422</v>
      </c>
      <c r="D134" s="211" t="s">
        <v>423</v>
      </c>
      <c r="E134" s="201"/>
      <c r="F134" s="236"/>
      <c r="G134" s="236"/>
      <c r="H134" s="211" t="s">
        <v>424</v>
      </c>
      <c r="I134" s="83">
        <v>1</v>
      </c>
      <c r="J134" s="207">
        <v>0</v>
      </c>
      <c r="K134" s="321">
        <v>0</v>
      </c>
      <c r="L134" s="203">
        <v>21500</v>
      </c>
    </row>
    <row r="135" spans="1:12" s="2" customFormat="1" ht="15" customHeight="1" x14ac:dyDescent="0.2">
      <c r="A135" s="209">
        <v>44791</v>
      </c>
      <c r="B135" s="210" t="s">
        <v>425</v>
      </c>
      <c r="C135" s="211" t="s">
        <v>426</v>
      </c>
      <c r="D135" s="211" t="s">
        <v>427</v>
      </c>
      <c r="E135" s="201"/>
      <c r="F135" s="236"/>
      <c r="G135" s="236"/>
      <c r="H135" s="211" t="s">
        <v>371</v>
      </c>
      <c r="I135" s="83">
        <v>1</v>
      </c>
      <c r="J135" s="207">
        <v>0</v>
      </c>
      <c r="K135" s="321">
        <v>0</v>
      </c>
      <c r="L135" s="203">
        <v>500</v>
      </c>
    </row>
    <row r="136" spans="1:12" s="2" customFormat="1" ht="15" customHeight="1" x14ac:dyDescent="0.2">
      <c r="A136" s="209">
        <v>44792</v>
      </c>
      <c r="B136" s="210" t="s">
        <v>472</v>
      </c>
      <c r="C136" s="211" t="s">
        <v>473</v>
      </c>
      <c r="D136" s="211" t="s">
        <v>474</v>
      </c>
      <c r="E136" s="201"/>
      <c r="F136" s="236"/>
      <c r="G136" s="236"/>
      <c r="H136" s="211" t="s">
        <v>399</v>
      </c>
      <c r="I136" s="83">
        <v>1</v>
      </c>
      <c r="J136" s="207">
        <v>0</v>
      </c>
      <c r="K136" s="321">
        <v>0</v>
      </c>
      <c r="L136" s="203">
        <v>14500</v>
      </c>
    </row>
    <row r="137" spans="1:12" s="2" customFormat="1" ht="15" customHeight="1" x14ac:dyDescent="0.2">
      <c r="A137" s="209">
        <v>44792</v>
      </c>
      <c r="B137" s="210" t="s">
        <v>475</v>
      </c>
      <c r="C137" s="211" t="s">
        <v>476</v>
      </c>
      <c r="D137" s="211" t="s">
        <v>152</v>
      </c>
      <c r="E137" s="201"/>
      <c r="F137" s="236"/>
      <c r="G137" s="236"/>
      <c r="H137" s="211" t="s">
        <v>477</v>
      </c>
      <c r="I137" s="83">
        <v>1</v>
      </c>
      <c r="J137" s="207">
        <v>0</v>
      </c>
      <c r="K137" s="321">
        <v>0</v>
      </c>
      <c r="L137" s="203">
        <v>7850</v>
      </c>
    </row>
    <row r="138" spans="1:12" s="2" customFormat="1" ht="15" customHeight="1" x14ac:dyDescent="0.2">
      <c r="A138" s="209">
        <v>44792</v>
      </c>
      <c r="B138" s="210" t="s">
        <v>478</v>
      </c>
      <c r="C138" s="211" t="s">
        <v>479</v>
      </c>
      <c r="D138" s="211" t="s">
        <v>480</v>
      </c>
      <c r="E138" s="201"/>
      <c r="F138" s="236"/>
      <c r="G138" s="236"/>
      <c r="H138" s="211" t="s">
        <v>481</v>
      </c>
      <c r="I138" s="83">
        <v>1</v>
      </c>
      <c r="J138" s="207">
        <v>0</v>
      </c>
      <c r="K138" s="321">
        <v>0</v>
      </c>
      <c r="L138" s="203">
        <v>8500</v>
      </c>
    </row>
    <row r="139" spans="1:12" s="2" customFormat="1" ht="15" customHeight="1" x14ac:dyDescent="0.2">
      <c r="A139" s="209">
        <v>44795</v>
      </c>
      <c r="B139" s="210" t="s">
        <v>482</v>
      </c>
      <c r="C139" s="211" t="s">
        <v>483</v>
      </c>
      <c r="D139" s="211" t="s">
        <v>484</v>
      </c>
      <c r="E139" s="201"/>
      <c r="F139" s="236"/>
      <c r="G139" s="236"/>
      <c r="H139" s="211" t="s">
        <v>485</v>
      </c>
      <c r="I139" s="83">
        <v>1</v>
      </c>
      <c r="J139" s="207">
        <v>0</v>
      </c>
      <c r="K139" s="321">
        <v>0</v>
      </c>
      <c r="L139" s="203">
        <v>3500</v>
      </c>
    </row>
    <row r="140" spans="1:12" s="2" customFormat="1" ht="15" customHeight="1" x14ac:dyDescent="0.2">
      <c r="A140" s="209">
        <v>44796</v>
      </c>
      <c r="B140" s="210" t="s">
        <v>614</v>
      </c>
      <c r="C140" s="211" t="s">
        <v>615</v>
      </c>
      <c r="D140" s="211" t="s">
        <v>260</v>
      </c>
      <c r="E140" s="201"/>
      <c r="F140" s="236"/>
      <c r="G140" s="236"/>
      <c r="H140" s="211" t="s">
        <v>535</v>
      </c>
      <c r="I140" s="83">
        <v>1</v>
      </c>
      <c r="J140" s="207">
        <v>0</v>
      </c>
      <c r="K140" s="321">
        <v>0</v>
      </c>
      <c r="L140" s="203">
        <v>0</v>
      </c>
    </row>
    <row r="141" spans="1:12" s="2" customFormat="1" ht="15" customHeight="1" x14ac:dyDescent="0.2">
      <c r="A141" s="209">
        <v>44796</v>
      </c>
      <c r="B141" s="210" t="s">
        <v>616</v>
      </c>
      <c r="C141" s="211" t="s">
        <v>617</v>
      </c>
      <c r="D141" s="211" t="s">
        <v>393</v>
      </c>
      <c r="E141" s="201"/>
      <c r="F141" s="236"/>
      <c r="G141" s="236"/>
      <c r="H141" s="211" t="s">
        <v>88</v>
      </c>
      <c r="I141" s="83">
        <v>1</v>
      </c>
      <c r="J141" s="207">
        <v>0</v>
      </c>
      <c r="K141" s="321">
        <v>0</v>
      </c>
      <c r="L141" s="203">
        <v>5439</v>
      </c>
    </row>
    <row r="142" spans="1:12" s="2" customFormat="1" ht="15" customHeight="1" x14ac:dyDescent="0.2">
      <c r="A142" s="209">
        <v>44797</v>
      </c>
      <c r="B142" s="210" t="s">
        <v>618</v>
      </c>
      <c r="C142" s="211" t="s">
        <v>619</v>
      </c>
      <c r="D142" s="211" t="s">
        <v>393</v>
      </c>
      <c r="E142" s="201"/>
      <c r="F142" s="236"/>
      <c r="G142" s="236"/>
      <c r="H142" s="211" t="s">
        <v>620</v>
      </c>
      <c r="I142" s="83">
        <v>1</v>
      </c>
      <c r="J142" s="207">
        <v>0</v>
      </c>
      <c r="K142" s="321">
        <v>0</v>
      </c>
      <c r="L142" s="203">
        <v>35000</v>
      </c>
    </row>
    <row r="143" spans="1:12" s="2" customFormat="1" ht="15" customHeight="1" x14ac:dyDescent="0.2">
      <c r="A143" s="209">
        <v>44798</v>
      </c>
      <c r="B143" s="210" t="s">
        <v>602</v>
      </c>
      <c r="C143" s="211" t="s">
        <v>603</v>
      </c>
      <c r="D143" s="211"/>
      <c r="E143" s="201"/>
      <c r="F143" s="236"/>
      <c r="G143" s="236"/>
      <c r="H143" s="211" t="s">
        <v>92</v>
      </c>
      <c r="I143" s="83">
        <v>1</v>
      </c>
      <c r="J143" s="207">
        <v>0</v>
      </c>
      <c r="K143" s="321">
        <v>0</v>
      </c>
      <c r="L143" s="203">
        <v>16806</v>
      </c>
    </row>
    <row r="144" spans="1:12" s="2" customFormat="1" ht="15" customHeight="1" x14ac:dyDescent="0.2">
      <c r="A144" s="209">
        <v>44798</v>
      </c>
      <c r="B144" s="210" t="s">
        <v>604</v>
      </c>
      <c r="C144" s="211" t="s">
        <v>605</v>
      </c>
      <c r="D144" s="211" t="s">
        <v>606</v>
      </c>
      <c r="E144" s="201"/>
      <c r="F144" s="236"/>
      <c r="G144" s="236"/>
      <c r="H144" s="211" t="s">
        <v>607</v>
      </c>
      <c r="I144" s="83">
        <v>1</v>
      </c>
      <c r="J144" s="207">
        <v>0</v>
      </c>
      <c r="K144" s="321">
        <v>0</v>
      </c>
      <c r="L144" s="203">
        <v>4200</v>
      </c>
    </row>
    <row r="145" spans="1:12" s="2" customFormat="1" ht="15" customHeight="1" x14ac:dyDescent="0.2">
      <c r="A145" s="209">
        <v>44798</v>
      </c>
      <c r="B145" s="210" t="s">
        <v>608</v>
      </c>
      <c r="C145" s="211" t="s">
        <v>609</v>
      </c>
      <c r="D145" s="211"/>
      <c r="E145" s="201"/>
      <c r="F145" s="236"/>
      <c r="G145" s="236"/>
      <c r="H145" s="211" t="s">
        <v>610</v>
      </c>
      <c r="I145" s="83">
        <v>1</v>
      </c>
      <c r="J145" s="207">
        <v>0</v>
      </c>
      <c r="K145" s="321">
        <v>0</v>
      </c>
      <c r="L145" s="203">
        <v>18000</v>
      </c>
    </row>
    <row r="146" spans="1:12" s="2" customFormat="1" ht="15" customHeight="1" x14ac:dyDescent="0.2">
      <c r="A146" s="209">
        <v>44798</v>
      </c>
      <c r="B146" s="210" t="s">
        <v>611</v>
      </c>
      <c r="C146" s="211" t="s">
        <v>612</v>
      </c>
      <c r="D146" s="211" t="s">
        <v>188</v>
      </c>
      <c r="E146" s="201"/>
      <c r="F146" s="236"/>
      <c r="G146" s="236"/>
      <c r="H146" s="211" t="s">
        <v>613</v>
      </c>
      <c r="I146" s="83">
        <v>1</v>
      </c>
      <c r="J146" s="207">
        <v>0</v>
      </c>
      <c r="K146" s="321">
        <v>160</v>
      </c>
      <c r="L146" s="203">
        <v>10000</v>
      </c>
    </row>
    <row r="147" spans="1:12" s="2" customFormat="1" ht="15" customHeight="1" x14ac:dyDescent="0.2">
      <c r="A147" s="209">
        <v>44799</v>
      </c>
      <c r="B147" s="210" t="s">
        <v>595</v>
      </c>
      <c r="C147" s="211" t="s">
        <v>596</v>
      </c>
      <c r="D147" s="211"/>
      <c r="E147" s="201"/>
      <c r="F147" s="236"/>
      <c r="G147" s="236"/>
      <c r="H147" s="211" t="s">
        <v>597</v>
      </c>
      <c r="I147" s="83">
        <v>1</v>
      </c>
      <c r="J147" s="207">
        <v>0</v>
      </c>
      <c r="K147" s="321">
        <v>0</v>
      </c>
      <c r="L147" s="203">
        <v>500</v>
      </c>
    </row>
    <row r="148" spans="1:12" s="2" customFormat="1" ht="15" customHeight="1" x14ac:dyDescent="0.2">
      <c r="A148" s="209">
        <v>44799</v>
      </c>
      <c r="B148" s="210" t="s">
        <v>598</v>
      </c>
      <c r="C148" s="211" t="s">
        <v>599</v>
      </c>
      <c r="D148" s="211" t="s">
        <v>600</v>
      </c>
      <c r="E148" s="201"/>
      <c r="F148" s="236"/>
      <c r="G148" s="236"/>
      <c r="H148" s="211" t="s">
        <v>601</v>
      </c>
      <c r="I148" s="83">
        <v>1</v>
      </c>
      <c r="J148" s="207">
        <v>0</v>
      </c>
      <c r="K148" s="321">
        <v>0</v>
      </c>
      <c r="L148" s="203">
        <v>35000</v>
      </c>
    </row>
    <row r="149" spans="1:12" s="2" customFormat="1" ht="15" customHeight="1" x14ac:dyDescent="0.2">
      <c r="A149" s="209">
        <v>44802</v>
      </c>
      <c r="B149" s="210" t="s">
        <v>639</v>
      </c>
      <c r="C149" s="211" t="s">
        <v>640</v>
      </c>
      <c r="D149" s="211" t="s">
        <v>641</v>
      </c>
      <c r="E149" s="201"/>
      <c r="F149" s="236"/>
      <c r="G149" s="236"/>
      <c r="H149" s="211" t="s">
        <v>99</v>
      </c>
      <c r="I149" s="83">
        <v>1</v>
      </c>
      <c r="J149" s="207">
        <v>0</v>
      </c>
      <c r="K149" s="321">
        <v>0</v>
      </c>
      <c r="L149" s="203">
        <v>16000</v>
      </c>
    </row>
    <row r="150" spans="1:12" s="2" customFormat="1" ht="15" customHeight="1" x14ac:dyDescent="0.2">
      <c r="A150" s="209">
        <v>44802</v>
      </c>
      <c r="B150" s="210" t="s">
        <v>645</v>
      </c>
      <c r="C150" s="211" t="s">
        <v>646</v>
      </c>
      <c r="D150" s="211"/>
      <c r="E150" s="201"/>
      <c r="F150" s="236"/>
      <c r="G150" s="236"/>
      <c r="H150" s="211" t="s">
        <v>362</v>
      </c>
      <c r="I150" s="83">
        <v>1</v>
      </c>
      <c r="J150" s="207">
        <v>0</v>
      </c>
      <c r="K150" s="321">
        <v>0</v>
      </c>
      <c r="L150" s="203">
        <v>20000</v>
      </c>
    </row>
    <row r="151" spans="1:12" s="2" customFormat="1" ht="15" customHeight="1" x14ac:dyDescent="0.2">
      <c r="A151" s="209">
        <v>44802</v>
      </c>
      <c r="B151" s="210" t="s">
        <v>647</v>
      </c>
      <c r="C151" s="211" t="s">
        <v>648</v>
      </c>
      <c r="D151" s="211" t="s">
        <v>214</v>
      </c>
      <c r="E151" s="201"/>
      <c r="F151" s="236"/>
      <c r="G151" s="236"/>
      <c r="H151" s="211" t="s">
        <v>88</v>
      </c>
      <c r="I151" s="83">
        <v>1</v>
      </c>
      <c r="J151" s="207">
        <v>0</v>
      </c>
      <c r="K151" s="321">
        <v>0</v>
      </c>
      <c r="L151" s="203">
        <v>3300</v>
      </c>
    </row>
    <row r="152" spans="1:12" s="2" customFormat="1" ht="15" customHeight="1" x14ac:dyDescent="0.2">
      <c r="A152" s="209">
        <v>44803</v>
      </c>
      <c r="B152" s="210" t="s">
        <v>642</v>
      </c>
      <c r="C152" s="211" t="s">
        <v>643</v>
      </c>
      <c r="D152" s="211"/>
      <c r="E152" s="201"/>
      <c r="F152" s="236"/>
      <c r="G152" s="236"/>
      <c r="H152" s="211" t="s">
        <v>644</v>
      </c>
      <c r="I152" s="83">
        <v>1</v>
      </c>
      <c r="J152" s="207">
        <v>0</v>
      </c>
      <c r="K152" s="321">
        <v>0</v>
      </c>
      <c r="L152" s="203">
        <v>25000</v>
      </c>
    </row>
    <row r="153" spans="1:12" s="2" customFormat="1" ht="15" customHeight="1" x14ac:dyDescent="0.2">
      <c r="A153" s="209">
        <v>44804</v>
      </c>
      <c r="B153" s="210" t="s">
        <v>721</v>
      </c>
      <c r="C153" s="211" t="s">
        <v>722</v>
      </c>
      <c r="D153" s="211"/>
      <c r="E153" s="201"/>
      <c r="F153" s="236"/>
      <c r="G153" s="236"/>
      <c r="H153" s="211" t="s">
        <v>280</v>
      </c>
      <c r="I153" s="83">
        <v>1</v>
      </c>
      <c r="J153" s="207">
        <v>0</v>
      </c>
      <c r="K153" s="321">
        <v>0</v>
      </c>
      <c r="L153" s="203">
        <v>35276</v>
      </c>
    </row>
    <row r="154" spans="1:12" s="2" customFormat="1" ht="15" customHeight="1" x14ac:dyDescent="0.2">
      <c r="A154" s="209">
        <v>44803</v>
      </c>
      <c r="B154" s="210" t="s">
        <v>723</v>
      </c>
      <c r="C154" s="211" t="s">
        <v>493</v>
      </c>
      <c r="D154" s="211"/>
      <c r="E154" s="201"/>
      <c r="F154" s="236"/>
      <c r="G154" s="236"/>
      <c r="H154" s="211" t="s">
        <v>724</v>
      </c>
      <c r="I154" s="83">
        <v>1</v>
      </c>
      <c r="J154" s="207">
        <v>0</v>
      </c>
      <c r="K154" s="321">
        <v>0</v>
      </c>
      <c r="L154" s="203">
        <v>0</v>
      </c>
    </row>
    <row r="155" spans="1:12" s="2" customFormat="1" ht="15" customHeight="1" x14ac:dyDescent="0.2">
      <c r="A155" s="209">
        <v>44803</v>
      </c>
      <c r="B155" s="210" t="s">
        <v>725</v>
      </c>
      <c r="C155" s="211" t="s">
        <v>726</v>
      </c>
      <c r="D155" s="211" t="s">
        <v>727</v>
      </c>
      <c r="E155" s="201"/>
      <c r="F155" s="236"/>
      <c r="G155" s="236"/>
      <c r="H155" s="211" t="s">
        <v>728</v>
      </c>
      <c r="I155" s="83">
        <v>1</v>
      </c>
      <c r="J155" s="207">
        <v>0</v>
      </c>
      <c r="K155" s="321">
        <v>0</v>
      </c>
      <c r="L155" s="203">
        <v>15000</v>
      </c>
    </row>
    <row r="156" spans="1:12" s="2" customFormat="1" ht="15" customHeight="1" x14ac:dyDescent="0.2">
      <c r="A156" s="209">
        <v>44804</v>
      </c>
      <c r="B156" s="210" t="s">
        <v>729</v>
      </c>
      <c r="C156" s="211" t="s">
        <v>730</v>
      </c>
      <c r="D156" s="211"/>
      <c r="E156" s="201"/>
      <c r="F156" s="236"/>
      <c r="G156" s="236"/>
      <c r="H156" s="211" t="s">
        <v>731</v>
      </c>
      <c r="I156" s="83">
        <v>1</v>
      </c>
      <c r="J156" s="207">
        <v>216</v>
      </c>
      <c r="K156" s="321">
        <v>0</v>
      </c>
      <c r="L156" s="203">
        <v>53000</v>
      </c>
    </row>
    <row r="157" spans="1:12" s="2" customFormat="1" ht="15" customHeight="1" x14ac:dyDescent="0.2">
      <c r="A157" s="175"/>
      <c r="B157" s="46"/>
      <c r="C157" s="47"/>
      <c r="D157" s="48"/>
      <c r="E157" s="47"/>
      <c r="F157" s="47"/>
      <c r="G157" s="49"/>
      <c r="H157" s="21" t="s">
        <v>13</v>
      </c>
      <c r="I157" s="176">
        <f>SUM(I93:I156)</f>
        <v>64</v>
      </c>
      <c r="J157" s="177">
        <f>SUM(J93:J156)</f>
        <v>3752</v>
      </c>
      <c r="K157" s="100">
        <f>SUM(K93:K156)</f>
        <v>936</v>
      </c>
      <c r="L157" s="178">
        <f>SUM(L93:L156)</f>
        <v>986659</v>
      </c>
    </row>
    <row r="158" spans="1:12" s="2" customFormat="1" ht="15" customHeight="1" x14ac:dyDescent="0.2">
      <c r="A158" s="4"/>
      <c r="B158" s="8"/>
      <c r="C158" s="3"/>
      <c r="D158" s="5"/>
      <c r="E158" s="3"/>
      <c r="F158" s="3"/>
      <c r="G158" s="3"/>
      <c r="H158" s="6"/>
      <c r="I158" s="18"/>
      <c r="J158" s="5"/>
      <c r="K158" s="3"/>
      <c r="L158" s="5"/>
    </row>
    <row r="159" spans="1:12" s="2" customFormat="1" ht="15" customHeight="1" x14ac:dyDescent="0.2"/>
    <row r="160" spans="1:12" s="2" customFormat="1" ht="15" customHeight="1" x14ac:dyDescent="0.2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5"/>
    </row>
    <row r="161" spans="1:12" s="2" customFormat="1" ht="15" customHeight="1" x14ac:dyDescent="0.2"/>
    <row r="162" spans="1:12" s="2" customFormat="1" ht="15" customHeight="1" x14ac:dyDescent="0.2">
      <c r="A162" s="4"/>
      <c r="B162" s="8"/>
      <c r="C162" s="3"/>
      <c r="D162" s="5"/>
      <c r="E162" s="3"/>
      <c r="F162" s="3"/>
      <c r="G162" s="3"/>
      <c r="H162" s="6"/>
      <c r="I162" s="18"/>
      <c r="J162" s="5"/>
      <c r="K162" s="3"/>
      <c r="L162" s="5"/>
    </row>
    <row r="163" spans="1:12" s="2" customFormat="1" ht="15" customHeight="1" x14ac:dyDescent="0.2">
      <c r="A163" s="4"/>
      <c r="B163" s="8"/>
      <c r="C163" s="3"/>
      <c r="D163" s="5"/>
      <c r="E163" s="3"/>
      <c r="F163" s="3"/>
      <c r="G163" s="3"/>
      <c r="H163" s="6"/>
      <c r="I163" s="18"/>
      <c r="J163" s="5"/>
      <c r="K163" s="3"/>
      <c r="L163" s="5"/>
    </row>
    <row r="164" spans="1:12" s="2" customFormat="1" ht="15" customHeight="1" x14ac:dyDescent="0.2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5"/>
    </row>
    <row r="165" spans="1:12" s="2" customFormat="1" ht="15" customHeight="1" x14ac:dyDescent="0.2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5"/>
    </row>
    <row r="166" spans="1:12" s="2" customFormat="1" ht="15" customHeight="1" x14ac:dyDescent="0.2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5"/>
    </row>
    <row r="167" spans="1:12" s="2" customFormat="1" ht="15" customHeight="1" x14ac:dyDescent="0.2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5"/>
    </row>
    <row r="168" spans="1:12" s="2" customFormat="1" ht="15" customHeight="1" x14ac:dyDescent="0.2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5"/>
    </row>
    <row r="169" spans="1:12" s="2" customFormat="1" ht="15" customHeight="1" x14ac:dyDescent="0.2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5"/>
    </row>
    <row r="170" spans="1:12" s="2" customFormat="1" ht="15" customHeight="1" x14ac:dyDescent="0.2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5"/>
    </row>
    <row r="171" spans="1:12" s="2" customFormat="1" ht="15" customHeight="1" x14ac:dyDescent="0.2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5"/>
    </row>
    <row r="172" spans="1:12" s="2" customFormat="1" ht="15" customHeight="1" x14ac:dyDescent="0.2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5"/>
    </row>
    <row r="173" spans="1:12" s="2" customFormat="1" ht="15" customHeight="1" x14ac:dyDescent="0.2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5"/>
    </row>
    <row r="174" spans="1:12" s="2" customFormat="1" ht="15" customHeight="1" x14ac:dyDescent="0.2">
      <c r="A174" s="4"/>
      <c r="B174" s="8"/>
      <c r="C174" s="3"/>
      <c r="D174" s="5"/>
      <c r="E174" s="3"/>
      <c r="F174" s="3"/>
      <c r="G174" s="3"/>
      <c r="H174" s="6"/>
      <c r="I174" s="18"/>
      <c r="J174" s="5"/>
      <c r="K174" s="3"/>
      <c r="L174" s="5"/>
    </row>
    <row r="175" spans="1:12" s="2" customFormat="1" ht="15" customHeight="1" x14ac:dyDescent="0.2">
      <c r="A175" s="4"/>
      <c r="B175" s="8"/>
      <c r="C175" s="3"/>
      <c r="D175" s="5"/>
      <c r="E175" s="3"/>
      <c r="F175" s="3"/>
      <c r="G175" s="3"/>
      <c r="H175" s="6"/>
      <c r="I175" s="18"/>
      <c r="J175" s="5"/>
      <c r="K175" s="3"/>
      <c r="L175" s="5"/>
    </row>
    <row r="176" spans="1:12" s="2" customFormat="1" ht="15" customHeight="1" x14ac:dyDescent="0.2">
      <c r="A176" s="4"/>
      <c r="B176" s="8"/>
      <c r="C176" s="3"/>
      <c r="D176" s="5"/>
      <c r="E176" s="3"/>
      <c r="F176" s="3"/>
      <c r="G176" s="3"/>
      <c r="H176" s="6"/>
      <c r="I176" s="18"/>
      <c r="J176" s="5"/>
      <c r="K176" s="3"/>
      <c r="L176" s="5"/>
    </row>
    <row r="177" spans="1:12" s="2" customFormat="1" ht="15" customHeight="1" x14ac:dyDescent="0.2">
      <c r="A177" s="4"/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</row>
    <row r="178" spans="1:12" s="2" customFormat="1" ht="15" customHeight="1" x14ac:dyDescent="0.2">
      <c r="A178" s="4"/>
      <c r="B178" s="8"/>
      <c r="C178" s="3"/>
      <c r="D178" s="5"/>
      <c r="E178" s="3"/>
      <c r="F178" s="3"/>
      <c r="G178" s="3"/>
      <c r="H178" s="6"/>
      <c r="I178" s="18"/>
      <c r="J178" s="5"/>
      <c r="K178" s="3"/>
      <c r="L178" s="5"/>
    </row>
    <row r="179" spans="1:12" s="2" customFormat="1" ht="15" customHeight="1" x14ac:dyDescent="0.2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</row>
    <row r="180" spans="1:12" s="2" customFormat="1" ht="15" customHeight="1" x14ac:dyDescent="0.2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</row>
    <row r="181" spans="1:12" s="2" customFormat="1" ht="15" customHeight="1" x14ac:dyDescent="0.2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</row>
    <row r="182" spans="1:12" s="2" customFormat="1" ht="15" customHeight="1" x14ac:dyDescent="0.2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</row>
    <row r="183" spans="1:12" s="2" customFormat="1" ht="15" customHeight="1" x14ac:dyDescent="0.2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</row>
    <row r="184" spans="1:12" s="2" customFormat="1" ht="15" customHeight="1" x14ac:dyDescent="0.2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</row>
    <row r="185" spans="1:12" s="2" customFormat="1" ht="15" customHeight="1" x14ac:dyDescent="0.2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</row>
    <row r="186" spans="1:12" s="2" customFormat="1" ht="15" customHeight="1" x14ac:dyDescent="0.2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</row>
    <row r="187" spans="1:12" s="2" customFormat="1" ht="15" customHeight="1" x14ac:dyDescent="0.2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</row>
    <row r="188" spans="1:12" s="2" customFormat="1" ht="15" customHeight="1" x14ac:dyDescent="0.2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</row>
    <row r="189" spans="1:12" s="2" customFormat="1" ht="15" customHeight="1" x14ac:dyDescent="0.2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</row>
    <row r="190" spans="1:12" s="2" customFormat="1" ht="15" customHeight="1" x14ac:dyDescent="0.2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</row>
    <row r="191" spans="1:12" s="2" customFormat="1" ht="15" customHeight="1" x14ac:dyDescent="0.2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</row>
    <row r="192" spans="1:12" s="2" customFormat="1" ht="15" customHeight="1" x14ac:dyDescent="0.2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</row>
    <row r="193" spans="1:12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</row>
    <row r="194" spans="1:12" s="2" customFormat="1" ht="15" customHeight="1" x14ac:dyDescent="0.2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</row>
    <row r="195" spans="1:12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</row>
    <row r="196" spans="1:12" s="2" customFormat="1" ht="15" customHeight="1" x14ac:dyDescent="0.2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</row>
    <row r="197" spans="1:12" s="2" customFormat="1" ht="15" customHeight="1" x14ac:dyDescent="0.2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5"/>
    </row>
    <row r="198" spans="1:12" s="2" customFormat="1" ht="15" customHeight="1" x14ac:dyDescent="0.2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5"/>
    </row>
    <row r="199" spans="1:12" s="2" customFormat="1" ht="15" customHeight="1" x14ac:dyDescent="0.2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5"/>
    </row>
    <row r="200" spans="1:12" s="2" customFormat="1" ht="15" customHeight="1" x14ac:dyDescent="0.2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5"/>
    </row>
    <row r="201" spans="1:12" s="2" customFormat="1" ht="15" customHeight="1" x14ac:dyDescent="0.2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5"/>
    </row>
    <row r="202" spans="1:12" s="2" customFormat="1" x14ac:dyDescent="0.2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5"/>
    </row>
    <row r="203" spans="1:12" s="2" customFormat="1" ht="15" hidden="1" customHeight="1" x14ac:dyDescent="0.2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5"/>
    </row>
    <row r="204" spans="1:12" s="2" customFormat="1" ht="15" customHeight="1" x14ac:dyDescent="0.2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5"/>
    </row>
    <row r="205" spans="1:12" s="2" customFormat="1" ht="15" customHeight="1" x14ac:dyDescent="0.2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5"/>
    </row>
    <row r="206" spans="1:12" s="2" customFormat="1" ht="15" customHeight="1" x14ac:dyDescent="0.2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5"/>
    </row>
    <row r="207" spans="1:12" s="2" customFormat="1" ht="15" customHeight="1" x14ac:dyDescent="0.2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5"/>
    </row>
    <row r="208" spans="1:12" s="2" customFormat="1" ht="15" customHeight="1" x14ac:dyDescent="0.2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5"/>
    </row>
    <row r="209" spans="1:12" s="2" customFormat="1" ht="15" customHeight="1" x14ac:dyDescent="0.2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5"/>
    </row>
    <row r="210" spans="1:12" s="2" customFormat="1" ht="15" customHeight="1" x14ac:dyDescent="0.2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5"/>
    </row>
    <row r="211" spans="1:12" s="2" customFormat="1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5"/>
    </row>
    <row r="212" spans="1:12" s="2" customFormat="1" ht="15" customHeight="1" x14ac:dyDescent="0.2"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</row>
    <row r="213" spans="1:12" s="2" customFormat="1" ht="15" customHeight="1" x14ac:dyDescent="0.2">
      <c r="B213" s="25"/>
      <c r="C213" s="26"/>
      <c r="D213" s="1"/>
      <c r="E213" s="26"/>
      <c r="F213" s="26"/>
      <c r="G213" s="26"/>
      <c r="I213" s="27"/>
      <c r="J213" s="28"/>
      <c r="K213" s="29"/>
      <c r="L213" s="5"/>
    </row>
    <row r="214" spans="1:12" s="2" customFormat="1" ht="15" customHeight="1" x14ac:dyDescent="0.2">
      <c r="B214" s="25"/>
      <c r="C214" s="26"/>
      <c r="D214" s="1"/>
      <c r="E214" s="26"/>
      <c r="F214" s="26"/>
      <c r="G214" s="26"/>
      <c r="H214" s="30"/>
      <c r="I214" s="31"/>
      <c r="J214" s="1"/>
      <c r="K214" s="26"/>
      <c r="L214" s="5"/>
    </row>
    <row r="215" spans="1:12" s="2" customFormat="1" ht="15" customHeight="1" x14ac:dyDescent="0.2">
      <c r="B215" s="25"/>
      <c r="C215" s="26"/>
      <c r="D215" s="1"/>
      <c r="E215" s="26"/>
      <c r="F215" s="26"/>
      <c r="G215" s="26"/>
      <c r="H215" s="30"/>
      <c r="I215" s="31"/>
      <c r="J215" s="1"/>
      <c r="K215" s="26"/>
      <c r="L215" s="5"/>
    </row>
    <row r="216" spans="1:12" s="2" customFormat="1" ht="15" customHeight="1" x14ac:dyDescent="0.2">
      <c r="B216" s="25"/>
      <c r="C216" s="26"/>
      <c r="D216" s="1"/>
      <c r="E216" s="26"/>
      <c r="F216" s="26"/>
      <c r="G216" s="26"/>
      <c r="H216" s="30"/>
      <c r="I216" s="31"/>
      <c r="J216" s="1"/>
      <c r="K216" s="26"/>
      <c r="L216" s="5"/>
    </row>
    <row r="217" spans="1:12" s="2" customFormat="1" ht="15" customHeight="1" x14ac:dyDescent="0.2">
      <c r="B217" s="25"/>
      <c r="C217" s="26"/>
      <c r="D217" s="1"/>
      <c r="E217" s="26"/>
      <c r="F217" s="26"/>
      <c r="G217" s="26"/>
      <c r="H217" s="30"/>
      <c r="I217" s="31"/>
      <c r="J217" s="1"/>
      <c r="K217" s="26"/>
      <c r="L217" s="5"/>
    </row>
    <row r="218" spans="1:12" s="2" customFormat="1" ht="15" customHeight="1" x14ac:dyDescent="0.2">
      <c r="B218" s="25"/>
      <c r="C218" s="26"/>
      <c r="D218" s="1"/>
      <c r="E218" s="26"/>
      <c r="F218" s="26"/>
      <c r="G218" s="26"/>
      <c r="H218" s="30"/>
      <c r="I218" s="31"/>
      <c r="J218" s="1"/>
      <c r="K218" s="26"/>
      <c r="L218" s="5"/>
    </row>
    <row r="219" spans="1:12" s="2" customFormat="1" ht="15" customHeight="1" x14ac:dyDescent="0.2">
      <c r="A219" s="4"/>
      <c r="B219" s="25"/>
      <c r="C219" s="26"/>
      <c r="D219" s="1"/>
      <c r="E219" s="26"/>
      <c r="F219" s="26"/>
      <c r="G219" s="26"/>
      <c r="H219" s="30"/>
      <c r="I219" s="31"/>
      <c r="J219" s="1"/>
      <c r="K219" s="26"/>
      <c r="L219" s="5"/>
    </row>
    <row r="220" spans="1:12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</row>
    <row r="221" spans="1:12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2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2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</row>
    <row r="224" spans="1:12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</row>
    <row r="231" spans="1:13" s="2" customFormat="1" ht="15.7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  <c r="M231" s="1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  <c r="M232" s="1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  <c r="M233" s="1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  <c r="M238" s="1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  <c r="M239" s="1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  <c r="M240" s="1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  <c r="M243" s="1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  <c r="M244" s="1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  <c r="M246" s="1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  <c r="M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87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1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1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1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1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1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1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1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1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1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1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1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1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1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1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1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1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1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1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21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21" s="2" customFormat="1" ht="16.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  <c r="N466" s="1"/>
      <c r="O466" s="1"/>
      <c r="P466" s="1"/>
      <c r="Q466" s="1"/>
      <c r="R466" s="1"/>
      <c r="S466" s="1"/>
      <c r="T466" s="1"/>
      <c r="U466" s="1"/>
    </row>
    <row r="467" spans="1:21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21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21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21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21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21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21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21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21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21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21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21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21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21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  <c r="M486" s="1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  <c r="M496" s="1"/>
    </row>
    <row r="497" spans="1:21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21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21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  <c r="M499" s="1"/>
    </row>
    <row r="500" spans="1:21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21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21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21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  <c r="N503" s="1"/>
      <c r="O503" s="1"/>
      <c r="P503" s="1"/>
      <c r="Q503" s="1"/>
      <c r="R503" s="1"/>
      <c r="S503" s="1"/>
      <c r="T503" s="1"/>
      <c r="U503" s="1"/>
    </row>
    <row r="504" spans="1:21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21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  <c r="M505" s="1"/>
    </row>
    <row r="506" spans="1:21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  <c r="M506" s="1"/>
    </row>
    <row r="507" spans="1:21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  <c r="M507" s="1"/>
    </row>
    <row r="508" spans="1:21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  <c r="M508" s="1"/>
    </row>
    <row r="509" spans="1:21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21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21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</row>
    <row r="512" spans="1:21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3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3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  <c r="M514" s="1"/>
    </row>
    <row r="515" spans="1:13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  <c r="M515" s="1"/>
    </row>
    <row r="516" spans="1:13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13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  <c r="M517" s="1"/>
    </row>
    <row r="518" spans="1:13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  <c r="M518" s="1"/>
    </row>
    <row r="519" spans="1:13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3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3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  <c r="M521" s="1"/>
    </row>
    <row r="522" spans="1:13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3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3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  <c r="M524" s="1"/>
    </row>
    <row r="525" spans="1:13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  <c r="M525" s="1"/>
    </row>
    <row r="526" spans="1:13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  <c r="M526" s="1"/>
    </row>
    <row r="527" spans="1:13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  <c r="M527" s="1"/>
    </row>
    <row r="528" spans="1:13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  <c r="M528" s="1"/>
    </row>
    <row r="529" spans="1:13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  <c r="M529" s="1"/>
    </row>
    <row r="530" spans="1:13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  <c r="M530" s="1"/>
    </row>
    <row r="531" spans="1:13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3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3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3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3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3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3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3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3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  <c r="M539" s="1"/>
    </row>
    <row r="540" spans="1:13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3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3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3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3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4.2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4.2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4.2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4.2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2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2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2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</row>
    <row r="628" spans="1:12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2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</row>
    <row r="630" spans="1:12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</row>
    <row r="631" spans="1:12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</row>
    <row r="632" spans="1:12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</row>
    <row r="633" spans="1:12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</row>
    <row r="634" spans="1:12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</row>
    <row r="635" spans="1:12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</row>
    <row r="636" spans="1:12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</row>
    <row r="637" spans="1:12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</row>
    <row r="638" spans="1:12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</row>
    <row r="639" spans="1:12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</row>
    <row r="640" spans="1:12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2" t="s">
        <v>46</v>
      </c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</row>
    <row r="804" spans="1:13" s="2" customFormat="1" ht="16.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</row>
    <row r="805" spans="1:13" s="2" customFormat="1" ht="16.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</row>
    <row r="806" spans="1:13" s="2" customFormat="1" ht="16.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.7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6.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6.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4.2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1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.7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205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  <c r="M859" s="1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  <c r="M861" s="1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  <c r="M869" s="1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  <c r="M870" s="1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  <c r="M877" s="1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  <c r="M879" s="1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  <c r="M880" s="1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  <c r="M881" s="1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  <c r="M882" s="1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3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3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3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  <c r="M889" s="1"/>
    </row>
    <row r="890" spans="1:13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3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3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3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3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  <c r="M899" s="1"/>
    </row>
    <row r="900" spans="1:13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  <c r="M900" s="1"/>
    </row>
    <row r="901" spans="1:13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  <c r="M901" s="1"/>
    </row>
    <row r="902" spans="1:13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3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  <c r="M903" s="1"/>
    </row>
    <row r="904" spans="1:13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3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  <c r="M905" s="1"/>
    </row>
    <row r="906" spans="1:13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  <c r="M906" s="1"/>
    </row>
    <row r="907" spans="1:13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3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  <c r="M908" s="1"/>
    </row>
    <row r="909" spans="1:13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3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3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  <c r="M911" s="1"/>
    </row>
    <row r="912" spans="1:13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3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3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3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3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3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3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3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3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3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3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  <c r="M1098" s="2" t="s">
        <v>42</v>
      </c>
    </row>
    <row r="1099" spans="1:13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3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3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3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3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3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3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3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3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3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3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3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3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3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3" s="2" customFormat="1" ht="15" customHeight="1" x14ac:dyDescent="0.2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3" s="2" customFormat="1" ht="15" customHeight="1" x14ac:dyDescent="0.2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3" s="2" customFormat="1" ht="15" customHeight="1" x14ac:dyDescent="0.2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3" s="2" customFormat="1" ht="15" customHeight="1" x14ac:dyDescent="0.2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</row>
    <row r="1213" spans="1:13" s="2" customFormat="1" ht="15" customHeight="1" x14ac:dyDescent="0.2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3" s="2" customFormat="1" ht="15" customHeight="1" x14ac:dyDescent="0.2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3" s="2" customFormat="1" ht="15" customHeight="1" x14ac:dyDescent="0.2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  <c r="M1215" s="1"/>
    </row>
    <row r="1216" spans="1:13" s="2" customFormat="1" ht="15" customHeight="1" x14ac:dyDescent="0.2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3" s="2" customFormat="1" ht="15" customHeight="1" x14ac:dyDescent="0.2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</row>
    <row r="1218" spans="1:13" s="2" customFormat="1" ht="15" customHeight="1" x14ac:dyDescent="0.2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</row>
    <row r="1219" spans="1:13" s="2" customFormat="1" ht="15" customHeight="1" x14ac:dyDescent="0.2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</row>
    <row r="1220" spans="1:13" s="2" customFormat="1" ht="15" customHeight="1" x14ac:dyDescent="0.2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</row>
    <row r="1221" spans="1:13" s="2" customFormat="1" ht="15" customHeight="1" x14ac:dyDescent="0.2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</row>
    <row r="1222" spans="1:13" s="2" customFormat="1" ht="15" customHeight="1" x14ac:dyDescent="0.2">
      <c r="A1222" s="4"/>
      <c r="B1222" s="8"/>
      <c r="C1222" s="3"/>
      <c r="D1222" s="5"/>
      <c r="E1222" s="3"/>
      <c r="F1222" s="3"/>
      <c r="G1222" s="3"/>
      <c r="H1222" s="6"/>
      <c r="I1222" s="18"/>
      <c r="J1222" s="5"/>
      <c r="K1222" s="3"/>
      <c r="L1222" s="5"/>
      <c r="M1222" s="1"/>
    </row>
    <row r="1223" spans="1:13" s="2" customFormat="1" ht="15" customHeight="1" x14ac:dyDescent="0.2">
      <c r="A1223" s="4"/>
      <c r="B1223" s="8"/>
      <c r="C1223" s="3"/>
      <c r="D1223" s="5"/>
      <c r="E1223" s="3"/>
      <c r="F1223" s="3"/>
      <c r="G1223" s="3"/>
      <c r="H1223" s="6"/>
      <c r="I1223" s="18"/>
      <c r="J1223" s="5"/>
      <c r="K1223" s="3"/>
      <c r="L1223" s="5"/>
      <c r="M1223" s="1"/>
    </row>
    <row r="1224" spans="1:13" s="2" customFormat="1" ht="15" customHeight="1" x14ac:dyDescent="0.2">
      <c r="A1224" s="4"/>
      <c r="B1224" s="8"/>
      <c r="C1224" s="3"/>
      <c r="D1224" s="5"/>
      <c r="E1224" s="3"/>
      <c r="F1224" s="3"/>
      <c r="G1224" s="3"/>
      <c r="H1224" s="6"/>
      <c r="I1224" s="18"/>
      <c r="J1224" s="5"/>
      <c r="K1224" s="3"/>
      <c r="L1224" s="5"/>
    </row>
    <row r="1225" spans="1:13" s="2" customFormat="1" ht="15" customHeight="1" x14ac:dyDescent="0.2">
      <c r="A1225" s="4"/>
      <c r="B1225" s="8"/>
      <c r="C1225" s="3"/>
      <c r="D1225" s="5"/>
      <c r="E1225" s="3"/>
      <c r="F1225" s="3"/>
      <c r="G1225" s="3"/>
      <c r="H1225" s="6"/>
      <c r="I1225" s="18"/>
      <c r="J1225" s="5"/>
      <c r="K1225" s="3"/>
      <c r="L1225" s="5"/>
      <c r="M1225" s="1"/>
    </row>
    <row r="1226" spans="1:13" s="2" customFormat="1" ht="15" customHeight="1" x14ac:dyDescent="0.2">
      <c r="A1226" s="4"/>
      <c r="B1226" s="8"/>
      <c r="C1226" s="3"/>
      <c r="D1226" s="5"/>
      <c r="E1226" s="3"/>
      <c r="F1226" s="3"/>
      <c r="G1226" s="3"/>
      <c r="H1226" s="6"/>
      <c r="I1226" s="18"/>
      <c r="J1226" s="5"/>
      <c r="K1226" s="3"/>
      <c r="L1226" s="5"/>
      <c r="M1226" s="84"/>
    </row>
    <row r="1227" spans="1:13" s="2" customFormat="1" ht="15" customHeight="1" x14ac:dyDescent="0.2">
      <c r="A1227" s="4"/>
      <c r="B1227" s="8"/>
      <c r="C1227" s="3"/>
      <c r="D1227" s="5"/>
      <c r="E1227" s="3"/>
      <c r="F1227" s="3"/>
      <c r="G1227" s="3"/>
      <c r="H1227" s="6"/>
      <c r="I1227" s="18"/>
      <c r="J1227" s="5"/>
      <c r="K1227" s="3"/>
      <c r="L1227" s="5"/>
    </row>
    <row r="1228" spans="1:13" s="2" customFormat="1" ht="15" customHeight="1" x14ac:dyDescent="0.2">
      <c r="A1228" s="4"/>
      <c r="B1228" s="8"/>
      <c r="C1228" s="3"/>
      <c r="D1228" s="5"/>
      <c r="E1228" s="3"/>
      <c r="F1228" s="3"/>
      <c r="G1228" s="3"/>
      <c r="H1228" s="6"/>
      <c r="I1228" s="18"/>
      <c r="J1228" s="5"/>
      <c r="K1228" s="3"/>
      <c r="L1228" s="5"/>
    </row>
    <row r="1229" spans="1:13" s="2" customFormat="1" ht="15" customHeight="1" x14ac:dyDescent="0.2">
      <c r="A1229" s="4"/>
      <c r="B1229" s="8"/>
      <c r="C1229" s="3"/>
      <c r="D1229" s="5"/>
      <c r="E1229" s="3"/>
      <c r="F1229" s="3"/>
      <c r="G1229" s="3"/>
      <c r="H1229" s="6"/>
      <c r="I1229" s="18"/>
      <c r="J1229" s="5"/>
      <c r="K1229" s="3"/>
      <c r="L1229" s="5"/>
    </row>
    <row r="1230" spans="1:13" s="2" customFormat="1" ht="15" customHeight="1" x14ac:dyDescent="0.2">
      <c r="A1230" s="4"/>
      <c r="B1230" s="8"/>
      <c r="C1230" s="3"/>
      <c r="D1230" s="5"/>
      <c r="E1230" s="3"/>
      <c r="F1230" s="3"/>
      <c r="G1230" s="3"/>
      <c r="H1230" s="6"/>
      <c r="I1230" s="18"/>
      <c r="J1230" s="5"/>
      <c r="K1230" s="3"/>
      <c r="L1230" s="5"/>
    </row>
    <row r="1231" spans="1:13" s="2" customFormat="1" ht="15" customHeight="1" x14ac:dyDescent="0.2">
      <c r="A1231" s="4"/>
      <c r="B1231" s="8"/>
      <c r="C1231" s="3"/>
      <c r="D1231" s="5"/>
      <c r="E1231" s="3"/>
      <c r="F1231" s="3"/>
      <c r="G1231" s="3"/>
      <c r="H1231" s="6"/>
      <c r="I1231" s="18"/>
      <c r="J1231" s="5"/>
      <c r="K1231" s="3"/>
      <c r="L1231" s="5"/>
    </row>
    <row r="1232" spans="1:13" s="2" customFormat="1" ht="15" customHeight="1" x14ac:dyDescent="0.2">
      <c r="A1232" s="4"/>
      <c r="B1232" s="8"/>
      <c r="C1232" s="3"/>
      <c r="D1232" s="5"/>
      <c r="E1232" s="3"/>
      <c r="F1232" s="3"/>
      <c r="G1232" s="3"/>
      <c r="H1232" s="6"/>
      <c r="I1232" s="18"/>
      <c r="J1232" s="5"/>
      <c r="K1232" s="3"/>
      <c r="L1232" s="5"/>
    </row>
    <row r="1233" spans="1:13" s="2" customFormat="1" ht="15" customHeight="1" x14ac:dyDescent="0.2">
      <c r="A1233" s="4"/>
      <c r="B1233" s="8"/>
      <c r="C1233" s="3"/>
      <c r="D1233" s="5"/>
      <c r="E1233" s="3"/>
      <c r="F1233" s="3"/>
      <c r="G1233" s="3"/>
      <c r="H1233" s="6"/>
      <c r="I1233" s="18"/>
      <c r="J1233" s="5"/>
      <c r="K1233" s="3"/>
      <c r="L1233" s="5"/>
    </row>
    <row r="1234" spans="1:13" s="2" customFormat="1" ht="15" customHeight="1" x14ac:dyDescent="0.2">
      <c r="A1234" s="4"/>
      <c r="B1234" s="8"/>
      <c r="C1234" s="3"/>
      <c r="D1234" s="5"/>
      <c r="E1234" s="3"/>
      <c r="F1234" s="3"/>
      <c r="G1234" s="3"/>
      <c r="H1234" s="6"/>
      <c r="I1234" s="18"/>
      <c r="J1234" s="5"/>
      <c r="K1234" s="3"/>
      <c r="L1234" s="5"/>
    </row>
    <row r="1235" spans="1:13" s="2" customFormat="1" ht="15" customHeight="1" x14ac:dyDescent="0.2">
      <c r="A1235" s="4"/>
      <c r="B1235" s="8"/>
      <c r="C1235" s="3"/>
      <c r="D1235" s="5"/>
      <c r="E1235" s="3"/>
      <c r="F1235" s="3"/>
      <c r="G1235" s="3"/>
      <c r="H1235" s="6"/>
      <c r="I1235" s="18"/>
      <c r="J1235" s="5"/>
      <c r="K1235" s="3"/>
      <c r="L1235" s="5"/>
    </row>
    <row r="1236" spans="1:13" ht="15" customHeight="1" x14ac:dyDescent="0.2">
      <c r="M1236" s="2"/>
    </row>
    <row r="1237" spans="1:13" ht="15" customHeight="1" x14ac:dyDescent="0.2">
      <c r="M1237" s="2"/>
    </row>
    <row r="1238" spans="1:13" ht="15" customHeight="1" x14ac:dyDescent="0.2"/>
    <row r="1239" spans="1:13" ht="15" customHeight="1" x14ac:dyDescent="0.2"/>
    <row r="1240" spans="1:13" ht="15" customHeight="1" x14ac:dyDescent="0.2"/>
    <row r="1241" spans="1:13" ht="15" customHeight="1" x14ac:dyDescent="0.2"/>
    <row r="1242" spans="1:13" ht="15" customHeight="1" x14ac:dyDescent="0.2"/>
    <row r="1243" spans="1:13" ht="15" customHeight="1" x14ac:dyDescent="0.2"/>
    <row r="1244" spans="1:13" ht="15" customHeight="1" x14ac:dyDescent="0.2"/>
    <row r="1245" spans="1:13" ht="15" customHeight="1" x14ac:dyDescent="0.2"/>
    <row r="1246" spans="1:13" ht="15" customHeight="1" x14ac:dyDescent="0.2"/>
    <row r="1247" spans="1:13" ht="15" customHeight="1" x14ac:dyDescent="0.2"/>
    <row r="1248" spans="1:13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</sheetData>
  <sortState ref="A99:L160">
    <sortCondition ref="A99"/>
  </sortState>
  <mergeCells count="6">
    <mergeCell ref="A1:C1"/>
    <mergeCell ref="A75:C75"/>
    <mergeCell ref="A80:C80"/>
    <mergeCell ref="A91:C91"/>
    <mergeCell ref="A86:C86"/>
    <mergeCell ref="A69:C69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zoomScaleNormal="100" workbookViewId="0">
      <selection activeCell="J7" sqref="J7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9" t="s">
        <v>7</v>
      </c>
      <c r="B1" s="50"/>
      <c r="C1" s="35"/>
      <c r="D1" s="36"/>
      <c r="E1" s="37"/>
      <c r="F1" s="37"/>
      <c r="G1" s="35"/>
      <c r="H1" s="180"/>
      <c r="I1" s="88"/>
      <c r="J1" s="35"/>
      <c r="K1" s="185"/>
    </row>
    <row r="2" spans="1:11" ht="15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66" t="s">
        <v>4</v>
      </c>
      <c r="F2" s="66" t="s">
        <v>5</v>
      </c>
      <c r="G2" s="98" t="s">
        <v>19</v>
      </c>
      <c r="H2" s="89"/>
      <c r="I2" s="127" t="s">
        <v>12</v>
      </c>
      <c r="J2" s="240" t="s">
        <v>6</v>
      </c>
      <c r="K2" s="242" t="s">
        <v>51</v>
      </c>
    </row>
    <row r="3" spans="1:11" ht="16.5" customHeight="1" x14ac:dyDescent="0.2">
      <c r="A3" s="209">
        <v>44776</v>
      </c>
      <c r="B3" s="76" t="s">
        <v>136</v>
      </c>
      <c r="C3" s="72" t="s">
        <v>137</v>
      </c>
      <c r="D3" s="77"/>
      <c r="E3" s="253">
        <v>189</v>
      </c>
      <c r="F3" s="120"/>
      <c r="G3" s="72" t="s">
        <v>138</v>
      </c>
      <c r="H3" s="208">
        <v>1</v>
      </c>
      <c r="I3" s="75">
        <v>896</v>
      </c>
      <c r="J3" s="200">
        <v>34000</v>
      </c>
      <c r="K3" s="118">
        <v>2018</v>
      </c>
    </row>
    <row r="4" spans="1:11" ht="16.5" customHeight="1" x14ac:dyDescent="0.2">
      <c r="A4" s="209">
        <v>44776</v>
      </c>
      <c r="B4" s="76" t="s">
        <v>139</v>
      </c>
      <c r="C4" s="72" t="s">
        <v>140</v>
      </c>
      <c r="D4" s="77"/>
      <c r="E4" s="253">
        <v>187</v>
      </c>
      <c r="F4" s="120"/>
      <c r="G4" s="72" t="s">
        <v>138</v>
      </c>
      <c r="H4" s="208">
        <v>1</v>
      </c>
      <c r="I4" s="75">
        <v>896</v>
      </c>
      <c r="J4" s="200">
        <v>34000</v>
      </c>
      <c r="K4" s="118">
        <v>2018</v>
      </c>
    </row>
    <row r="5" spans="1:11" ht="16.5" customHeight="1" x14ac:dyDescent="0.2">
      <c r="A5" s="209">
        <v>44776</v>
      </c>
      <c r="B5" s="76" t="s">
        <v>145</v>
      </c>
      <c r="C5" s="72" t="s">
        <v>146</v>
      </c>
      <c r="D5" s="77"/>
      <c r="E5" s="253">
        <v>257</v>
      </c>
      <c r="F5" s="120"/>
      <c r="G5" s="72" t="s">
        <v>147</v>
      </c>
      <c r="H5" s="208">
        <v>1</v>
      </c>
      <c r="I5" s="75">
        <v>990</v>
      </c>
      <c r="J5" s="200">
        <v>51826</v>
      </c>
      <c r="K5" s="118">
        <v>2022</v>
      </c>
    </row>
    <row r="6" spans="1:11" ht="16.5" customHeight="1" x14ac:dyDescent="0.2">
      <c r="A6" s="209">
        <v>44776</v>
      </c>
      <c r="B6" s="76" t="s">
        <v>148</v>
      </c>
      <c r="C6" s="72" t="s">
        <v>149</v>
      </c>
      <c r="D6" s="77"/>
      <c r="E6" s="253">
        <v>259</v>
      </c>
      <c r="F6" s="120"/>
      <c r="G6" s="72" t="s">
        <v>147</v>
      </c>
      <c r="H6" s="208">
        <v>1</v>
      </c>
      <c r="I6" s="75">
        <v>1216</v>
      </c>
      <c r="J6" s="200">
        <v>51026</v>
      </c>
      <c r="K6" s="118">
        <v>2022</v>
      </c>
    </row>
    <row r="7" spans="1:11" ht="16.5" customHeight="1" x14ac:dyDescent="0.2">
      <c r="A7" s="175"/>
      <c r="B7" s="46"/>
      <c r="C7" s="48"/>
      <c r="D7" s="47"/>
      <c r="E7" s="182"/>
      <c r="F7" s="183"/>
      <c r="G7" s="21" t="s">
        <v>13</v>
      </c>
      <c r="H7" s="184">
        <f>SUM(H3:H6)</f>
        <v>4</v>
      </c>
      <c r="I7" s="22">
        <f>SUM(I3:I6)</f>
        <v>3998</v>
      </c>
      <c r="J7" s="204">
        <f>SUM(J3:J6)</f>
        <v>170852</v>
      </c>
      <c r="K7" s="241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>
      <c r="K28" s="25"/>
    </row>
    <row r="29" spans="11:11" ht="16.5" customHeight="1" x14ac:dyDescent="0.2">
      <c r="K29" s="25"/>
    </row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/>
    <row r="61" spans="11:11" ht="16.5" customHeight="1" x14ac:dyDescent="0.2"/>
    <row r="62" spans="11:11" ht="16.5" customHeight="1" x14ac:dyDescent="0.2">
      <c r="K62" s="80"/>
    </row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/>
    <row r="117" spans="11:11" ht="15" customHeight="1" x14ac:dyDescent="0.2"/>
    <row r="118" spans="11:11" ht="15" customHeight="1" x14ac:dyDescent="0.2">
      <c r="K118" s="99"/>
    </row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3.5" customHeight="1" x14ac:dyDescent="0.2"/>
    <row r="209" ht="15" customHeight="1" x14ac:dyDescent="0.2"/>
  </sheetData>
  <sortState ref="A3:K8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0"/>
  <sheetViews>
    <sheetView zoomScaleNormal="100" workbookViewId="0">
      <selection activeCell="I31" sqref="I31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79" t="s">
        <v>22</v>
      </c>
      <c r="B1" s="50"/>
      <c r="C1" s="35"/>
      <c r="D1" s="37"/>
      <c r="E1" s="37"/>
      <c r="F1" s="180"/>
      <c r="G1" s="88"/>
      <c r="H1" s="35"/>
      <c r="I1" s="193"/>
      <c r="J1" s="193"/>
      <c r="K1" s="185"/>
    </row>
    <row r="2" spans="1:11" ht="18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4"/>
      <c r="G2" s="127" t="s">
        <v>29</v>
      </c>
      <c r="H2" s="98" t="s">
        <v>31</v>
      </c>
      <c r="I2" s="181" t="s">
        <v>6</v>
      </c>
      <c r="J2" s="194" t="s">
        <v>43</v>
      </c>
      <c r="K2" s="194" t="s">
        <v>44</v>
      </c>
    </row>
    <row r="3" spans="1:11" ht="15" customHeight="1" x14ac:dyDescent="0.2">
      <c r="A3" s="209">
        <v>44774</v>
      </c>
      <c r="B3" s="210" t="s">
        <v>65</v>
      </c>
      <c r="C3" s="211" t="s">
        <v>66</v>
      </c>
      <c r="D3" s="211"/>
      <c r="E3" s="211" t="s">
        <v>67</v>
      </c>
      <c r="F3" s="95">
        <v>1</v>
      </c>
      <c r="G3" s="207">
        <v>0</v>
      </c>
      <c r="H3" s="117">
        <v>0</v>
      </c>
      <c r="I3" s="186">
        <v>300000</v>
      </c>
      <c r="J3" s="195" t="s">
        <v>68</v>
      </c>
      <c r="K3" s="195" t="s">
        <v>69</v>
      </c>
    </row>
    <row r="4" spans="1:11" ht="15" customHeight="1" x14ac:dyDescent="0.2">
      <c r="A4" s="209">
        <v>44778</v>
      </c>
      <c r="B4" s="210" t="s">
        <v>233</v>
      </c>
      <c r="C4" s="211" t="s">
        <v>234</v>
      </c>
      <c r="D4" s="211" t="s">
        <v>235</v>
      </c>
      <c r="E4" s="211" t="s">
        <v>235</v>
      </c>
      <c r="F4" s="95">
        <v>1</v>
      </c>
      <c r="G4" s="207">
        <v>1200</v>
      </c>
      <c r="H4" s="117">
        <v>0</v>
      </c>
      <c r="I4" s="186">
        <v>360000</v>
      </c>
      <c r="J4" s="195" t="s">
        <v>236</v>
      </c>
      <c r="K4" s="195" t="s">
        <v>235</v>
      </c>
    </row>
    <row r="5" spans="1:11" ht="15.75" customHeight="1" x14ac:dyDescent="0.2">
      <c r="A5" s="209">
        <v>44784</v>
      </c>
      <c r="B5" s="210" t="s">
        <v>326</v>
      </c>
      <c r="C5" s="211" t="s">
        <v>327</v>
      </c>
      <c r="D5" s="211" t="s">
        <v>109</v>
      </c>
      <c r="E5" s="211" t="s">
        <v>328</v>
      </c>
      <c r="F5" s="95">
        <v>1</v>
      </c>
      <c r="G5" s="207">
        <v>7930</v>
      </c>
      <c r="H5" s="117">
        <v>931</v>
      </c>
      <c r="I5" s="186">
        <v>1200000</v>
      </c>
      <c r="J5" s="195" t="s">
        <v>329</v>
      </c>
      <c r="K5" s="195" t="s">
        <v>330</v>
      </c>
    </row>
    <row r="6" spans="1:11" ht="15.75" customHeight="1" x14ac:dyDescent="0.2">
      <c r="A6" s="209">
        <v>44802</v>
      </c>
      <c r="B6" s="210" t="s">
        <v>674</v>
      </c>
      <c r="C6" s="211" t="s">
        <v>662</v>
      </c>
      <c r="D6" s="211"/>
      <c r="E6" s="211" t="s">
        <v>675</v>
      </c>
      <c r="F6" s="95">
        <v>1</v>
      </c>
      <c r="G6" s="207">
        <v>0</v>
      </c>
      <c r="H6" s="117">
        <v>0</v>
      </c>
      <c r="I6" s="186">
        <v>22800</v>
      </c>
      <c r="J6" s="195" t="s">
        <v>676</v>
      </c>
      <c r="K6" s="195"/>
    </row>
    <row r="7" spans="1:11" ht="15" customHeight="1" x14ac:dyDescent="0.2">
      <c r="A7" s="175"/>
      <c r="B7" s="46"/>
      <c r="C7" s="48"/>
      <c r="D7" s="51"/>
      <c r="E7" s="21" t="s">
        <v>13</v>
      </c>
      <c r="F7" s="22">
        <f>SUM(F3:F6)</f>
        <v>4</v>
      </c>
      <c r="G7" s="22">
        <f>SUM(G3:G6)</f>
        <v>9130</v>
      </c>
      <c r="H7" s="130">
        <f>SUM(H3:H6)</f>
        <v>931</v>
      </c>
      <c r="I7" s="187">
        <f>SUM(I3:I6)</f>
        <v>1882800</v>
      </c>
      <c r="J7" s="196"/>
      <c r="K7" s="197"/>
    </row>
    <row r="8" spans="1:11" ht="15" customHeight="1" x14ac:dyDescent="0.25">
      <c r="A8" s="188" t="s">
        <v>16</v>
      </c>
      <c r="B8" s="50"/>
      <c r="C8" s="52"/>
      <c r="D8" s="53"/>
      <c r="E8" s="53"/>
      <c r="F8" s="54"/>
      <c r="G8" s="96"/>
      <c r="H8" s="35"/>
      <c r="I8" s="193"/>
      <c r="J8" s="193"/>
      <c r="K8" s="185"/>
    </row>
    <row r="9" spans="1:11" ht="15" customHeight="1" x14ac:dyDescent="0.2">
      <c r="A9" s="161" t="s">
        <v>0</v>
      </c>
      <c r="B9" s="65" t="s">
        <v>1</v>
      </c>
      <c r="C9" s="98" t="s">
        <v>2</v>
      </c>
      <c r="D9" s="98" t="s">
        <v>3</v>
      </c>
      <c r="E9" s="98" t="s">
        <v>8</v>
      </c>
      <c r="F9" s="94"/>
      <c r="G9" s="127" t="s">
        <v>29</v>
      </c>
      <c r="H9" s="98" t="s">
        <v>31</v>
      </c>
      <c r="I9" s="181" t="s">
        <v>6</v>
      </c>
      <c r="J9" s="194" t="s">
        <v>43</v>
      </c>
      <c r="K9" s="194" t="s">
        <v>44</v>
      </c>
    </row>
    <row r="10" spans="1:11" ht="15" customHeight="1" x14ac:dyDescent="0.2">
      <c r="A10" s="209">
        <v>44775</v>
      </c>
      <c r="B10" s="210" t="s">
        <v>59</v>
      </c>
      <c r="C10" s="211" t="s">
        <v>60</v>
      </c>
      <c r="D10" s="211" t="s">
        <v>61</v>
      </c>
      <c r="E10" s="211" t="s">
        <v>62</v>
      </c>
      <c r="F10" s="95">
        <v>1</v>
      </c>
      <c r="G10" s="207">
        <v>0</v>
      </c>
      <c r="H10" s="117">
        <v>0</v>
      </c>
      <c r="I10" s="186">
        <v>350</v>
      </c>
      <c r="J10" s="195" t="s">
        <v>63</v>
      </c>
      <c r="K10" s="195" t="s">
        <v>64</v>
      </c>
    </row>
    <row r="11" spans="1:11" ht="15" customHeight="1" x14ac:dyDescent="0.2">
      <c r="A11" s="209">
        <v>44777</v>
      </c>
      <c r="B11" s="210" t="s">
        <v>169</v>
      </c>
      <c r="C11" s="211" t="s">
        <v>170</v>
      </c>
      <c r="D11" s="211" t="s">
        <v>171</v>
      </c>
      <c r="E11" s="211" t="s">
        <v>172</v>
      </c>
      <c r="F11" s="95">
        <v>1</v>
      </c>
      <c r="G11" s="207">
        <v>1440</v>
      </c>
      <c r="H11" s="117">
        <v>0</v>
      </c>
      <c r="I11" s="186">
        <v>65000</v>
      </c>
      <c r="J11" s="195" t="s">
        <v>173</v>
      </c>
      <c r="K11" s="195" t="s">
        <v>174</v>
      </c>
    </row>
    <row r="12" spans="1:11" ht="15" customHeight="1" x14ac:dyDescent="0.2">
      <c r="A12" s="209">
        <v>44778</v>
      </c>
      <c r="B12" s="210" t="s">
        <v>227</v>
      </c>
      <c r="C12" s="211" t="s">
        <v>228</v>
      </c>
      <c r="D12" s="211" t="s">
        <v>229</v>
      </c>
      <c r="E12" s="211" t="s">
        <v>230</v>
      </c>
      <c r="F12" s="95">
        <v>1</v>
      </c>
      <c r="G12" s="207">
        <v>0</v>
      </c>
      <c r="H12" s="117">
        <v>0</v>
      </c>
      <c r="I12" s="186">
        <v>47500</v>
      </c>
      <c r="J12" s="195" t="s">
        <v>231</v>
      </c>
      <c r="K12" s="195" t="s">
        <v>232</v>
      </c>
    </row>
    <row r="13" spans="1:11" ht="15" customHeight="1" x14ac:dyDescent="0.2">
      <c r="A13" s="209">
        <v>44788</v>
      </c>
      <c r="B13" s="210" t="s">
        <v>331</v>
      </c>
      <c r="C13" s="211" t="s">
        <v>332</v>
      </c>
      <c r="D13" s="211" t="s">
        <v>333</v>
      </c>
      <c r="E13" s="211" t="s">
        <v>334</v>
      </c>
      <c r="F13" s="95">
        <v>1</v>
      </c>
      <c r="G13" s="207">
        <v>3024</v>
      </c>
      <c r="H13" s="117">
        <v>0</v>
      </c>
      <c r="I13" s="186">
        <v>45000</v>
      </c>
      <c r="J13" s="195" t="s">
        <v>335</v>
      </c>
      <c r="K13" s="195" t="s">
        <v>334</v>
      </c>
    </row>
    <row r="14" spans="1:11" ht="15" customHeight="1" x14ac:dyDescent="0.2">
      <c r="A14" s="209">
        <v>44790</v>
      </c>
      <c r="B14" s="210" t="s">
        <v>391</v>
      </c>
      <c r="C14" s="211" t="s">
        <v>392</v>
      </c>
      <c r="D14" s="211" t="s">
        <v>393</v>
      </c>
      <c r="E14" s="211" t="s">
        <v>394</v>
      </c>
      <c r="F14" s="95">
        <v>1</v>
      </c>
      <c r="G14" s="207">
        <v>0</v>
      </c>
      <c r="H14" s="80">
        <v>0</v>
      </c>
      <c r="I14" s="186">
        <v>99000</v>
      </c>
      <c r="J14" s="195" t="s">
        <v>395</v>
      </c>
      <c r="K14" s="195" t="s">
        <v>396</v>
      </c>
    </row>
    <row r="15" spans="1:11" ht="15" customHeight="1" x14ac:dyDescent="0.2">
      <c r="A15" s="209">
        <v>44790</v>
      </c>
      <c r="B15" s="210" t="s">
        <v>397</v>
      </c>
      <c r="C15" s="211" t="s">
        <v>398</v>
      </c>
      <c r="D15" s="211" t="s">
        <v>393</v>
      </c>
      <c r="E15" s="211" t="s">
        <v>399</v>
      </c>
      <c r="F15" s="95">
        <v>1</v>
      </c>
      <c r="G15" s="207">
        <v>0</v>
      </c>
      <c r="H15" s="117">
        <v>0</v>
      </c>
      <c r="I15" s="186">
        <v>5000</v>
      </c>
      <c r="J15" s="195" t="s">
        <v>395</v>
      </c>
      <c r="K15" s="195" t="s">
        <v>400</v>
      </c>
    </row>
    <row r="16" spans="1:11" ht="15" customHeight="1" x14ac:dyDescent="0.2">
      <c r="A16" s="209">
        <v>44795</v>
      </c>
      <c r="B16" s="210" t="s">
        <v>494</v>
      </c>
      <c r="C16" s="211" t="s">
        <v>495</v>
      </c>
      <c r="D16" s="211"/>
      <c r="E16" s="211" t="s">
        <v>496</v>
      </c>
      <c r="F16" s="95">
        <v>1</v>
      </c>
      <c r="G16" s="207">
        <v>39470</v>
      </c>
      <c r="H16" s="117">
        <v>0</v>
      </c>
      <c r="I16" s="186">
        <v>1600000</v>
      </c>
      <c r="J16" s="195" t="s">
        <v>497</v>
      </c>
      <c r="K16" s="195" t="s">
        <v>498</v>
      </c>
    </row>
    <row r="17" spans="1:11" ht="15" customHeight="1" x14ac:dyDescent="0.2">
      <c r="A17" s="163">
        <v>44795</v>
      </c>
      <c r="B17" s="78" t="s">
        <v>505</v>
      </c>
      <c r="C17" s="73" t="s">
        <v>506</v>
      </c>
      <c r="D17" s="73"/>
      <c r="E17" s="73" t="s">
        <v>416</v>
      </c>
      <c r="F17" s="305">
        <v>1</v>
      </c>
      <c r="G17" s="191">
        <v>0</v>
      </c>
      <c r="H17" s="191">
        <v>0</v>
      </c>
      <c r="I17" s="306">
        <v>17100</v>
      </c>
      <c r="J17" s="316" t="s">
        <v>395</v>
      </c>
      <c r="K17" s="317" t="s">
        <v>507</v>
      </c>
    </row>
    <row r="18" spans="1:11" ht="15" customHeight="1" x14ac:dyDescent="0.2">
      <c r="A18" s="163">
        <v>44795</v>
      </c>
      <c r="B18" s="78" t="s">
        <v>508</v>
      </c>
      <c r="C18" s="73" t="s">
        <v>509</v>
      </c>
      <c r="D18" s="73"/>
      <c r="E18" s="73" t="s">
        <v>416</v>
      </c>
      <c r="F18" s="305">
        <v>1</v>
      </c>
      <c r="G18" s="191">
        <v>0</v>
      </c>
      <c r="H18" s="191">
        <v>0</v>
      </c>
      <c r="I18" s="306">
        <v>17100</v>
      </c>
      <c r="J18" s="316" t="s">
        <v>395</v>
      </c>
      <c r="K18" s="317" t="s">
        <v>507</v>
      </c>
    </row>
    <row r="19" spans="1:11" ht="15" customHeight="1" x14ac:dyDescent="0.2">
      <c r="A19" s="163">
        <v>44795</v>
      </c>
      <c r="B19" s="78" t="s">
        <v>510</v>
      </c>
      <c r="C19" s="73" t="s">
        <v>511</v>
      </c>
      <c r="D19" s="73"/>
      <c r="E19" s="73" t="s">
        <v>416</v>
      </c>
      <c r="F19" s="305">
        <v>1</v>
      </c>
      <c r="G19" s="191">
        <v>0</v>
      </c>
      <c r="H19" s="191">
        <v>0</v>
      </c>
      <c r="I19" s="306">
        <v>17100</v>
      </c>
      <c r="J19" s="316" t="s">
        <v>395</v>
      </c>
      <c r="K19" s="317" t="s">
        <v>507</v>
      </c>
    </row>
    <row r="20" spans="1:11" ht="15" customHeight="1" x14ac:dyDescent="0.2">
      <c r="A20" s="163">
        <v>44795</v>
      </c>
      <c r="B20" s="78" t="s">
        <v>512</v>
      </c>
      <c r="C20" s="73" t="s">
        <v>513</v>
      </c>
      <c r="D20" s="73"/>
      <c r="E20" s="73" t="s">
        <v>416</v>
      </c>
      <c r="F20" s="305">
        <v>1</v>
      </c>
      <c r="G20" s="191">
        <v>0</v>
      </c>
      <c r="H20" s="191">
        <v>0</v>
      </c>
      <c r="I20" s="306">
        <v>17100</v>
      </c>
      <c r="J20" s="316" t="s">
        <v>395</v>
      </c>
      <c r="K20" s="317" t="s">
        <v>507</v>
      </c>
    </row>
    <row r="21" spans="1:11" ht="15" customHeight="1" x14ac:dyDescent="0.2">
      <c r="A21" s="163">
        <v>44795</v>
      </c>
      <c r="B21" s="78" t="s">
        <v>514</v>
      </c>
      <c r="C21" s="73" t="s">
        <v>515</v>
      </c>
      <c r="D21" s="73"/>
      <c r="E21" s="73" t="s">
        <v>416</v>
      </c>
      <c r="F21" s="305">
        <v>1</v>
      </c>
      <c r="G21" s="191">
        <v>0</v>
      </c>
      <c r="H21" s="191">
        <v>0</v>
      </c>
      <c r="I21" s="306">
        <v>17100</v>
      </c>
      <c r="J21" s="316" t="s">
        <v>395</v>
      </c>
      <c r="K21" s="317" t="s">
        <v>507</v>
      </c>
    </row>
    <row r="22" spans="1:11" ht="15" customHeight="1" x14ac:dyDescent="0.2">
      <c r="A22" s="163">
        <v>44795</v>
      </c>
      <c r="B22" s="78" t="s">
        <v>516</v>
      </c>
      <c r="C22" s="73" t="s">
        <v>517</v>
      </c>
      <c r="D22" s="73" t="s">
        <v>393</v>
      </c>
      <c r="E22" s="73" t="s">
        <v>518</v>
      </c>
      <c r="F22" s="305">
        <v>1</v>
      </c>
      <c r="G22" s="191">
        <v>0</v>
      </c>
      <c r="H22" s="191">
        <v>0</v>
      </c>
      <c r="I22" s="306">
        <v>44800</v>
      </c>
      <c r="J22" s="316" t="s">
        <v>519</v>
      </c>
      <c r="K22" s="317" t="s">
        <v>403</v>
      </c>
    </row>
    <row r="23" spans="1:11" ht="15" customHeight="1" x14ac:dyDescent="0.2">
      <c r="A23" s="163">
        <v>44795</v>
      </c>
      <c r="B23" s="78" t="s">
        <v>520</v>
      </c>
      <c r="C23" s="73" t="s">
        <v>521</v>
      </c>
      <c r="D23" s="73" t="s">
        <v>393</v>
      </c>
      <c r="E23" s="73" t="s">
        <v>518</v>
      </c>
      <c r="F23" s="305">
        <v>1</v>
      </c>
      <c r="G23" s="191">
        <v>0</v>
      </c>
      <c r="H23" s="191">
        <v>0</v>
      </c>
      <c r="I23" s="306">
        <v>12800</v>
      </c>
      <c r="J23" s="316" t="s">
        <v>519</v>
      </c>
      <c r="K23" s="317" t="s">
        <v>403</v>
      </c>
    </row>
    <row r="24" spans="1:11" ht="15" customHeight="1" x14ac:dyDescent="0.2">
      <c r="A24" s="163">
        <v>44795</v>
      </c>
      <c r="B24" s="78" t="s">
        <v>522</v>
      </c>
      <c r="C24" s="73" t="s">
        <v>523</v>
      </c>
      <c r="D24" s="73" t="s">
        <v>393</v>
      </c>
      <c r="E24" s="73" t="s">
        <v>518</v>
      </c>
      <c r="F24" s="305">
        <v>1</v>
      </c>
      <c r="G24" s="191">
        <v>0</v>
      </c>
      <c r="H24" s="191">
        <v>0</v>
      </c>
      <c r="I24" s="306">
        <v>22400</v>
      </c>
      <c r="J24" s="316" t="s">
        <v>519</v>
      </c>
      <c r="K24" s="317" t="s">
        <v>403</v>
      </c>
    </row>
    <row r="25" spans="1:11" ht="15" customHeight="1" x14ac:dyDescent="0.2">
      <c r="A25" s="163">
        <v>44795</v>
      </c>
      <c r="B25" s="78" t="s">
        <v>524</v>
      </c>
      <c r="C25" s="73" t="s">
        <v>525</v>
      </c>
      <c r="D25" s="73" t="s">
        <v>393</v>
      </c>
      <c r="E25" s="73" t="s">
        <v>518</v>
      </c>
      <c r="F25" s="305">
        <v>1</v>
      </c>
      <c r="G25" s="191">
        <v>0</v>
      </c>
      <c r="H25" s="191">
        <v>0</v>
      </c>
      <c r="I25" s="306">
        <v>35200</v>
      </c>
      <c r="J25" s="316" t="s">
        <v>519</v>
      </c>
      <c r="K25" s="317" t="s">
        <v>403</v>
      </c>
    </row>
    <row r="26" spans="1:11" ht="15" customHeight="1" x14ac:dyDescent="0.2">
      <c r="A26" s="163">
        <v>44795</v>
      </c>
      <c r="B26" s="78" t="s">
        <v>526</v>
      </c>
      <c r="C26" s="73" t="s">
        <v>527</v>
      </c>
      <c r="D26" s="73" t="s">
        <v>393</v>
      </c>
      <c r="E26" s="73" t="s">
        <v>518</v>
      </c>
      <c r="F26" s="305">
        <v>1</v>
      </c>
      <c r="G26" s="191">
        <v>0</v>
      </c>
      <c r="H26" s="191">
        <v>0</v>
      </c>
      <c r="I26" s="306">
        <v>64000</v>
      </c>
      <c r="J26" s="316" t="s">
        <v>519</v>
      </c>
      <c r="K26" s="317" t="s">
        <v>403</v>
      </c>
    </row>
    <row r="27" spans="1:11" ht="15" customHeight="1" x14ac:dyDescent="0.2">
      <c r="A27" s="209">
        <v>44796</v>
      </c>
      <c r="B27" s="210" t="s">
        <v>499</v>
      </c>
      <c r="C27" s="211" t="s">
        <v>500</v>
      </c>
      <c r="D27" s="211" t="s">
        <v>501</v>
      </c>
      <c r="E27" s="211" t="s">
        <v>502</v>
      </c>
      <c r="F27" s="95">
        <v>1</v>
      </c>
      <c r="G27" s="207">
        <v>10353</v>
      </c>
      <c r="H27" s="117">
        <v>0</v>
      </c>
      <c r="I27" s="186">
        <v>40000</v>
      </c>
      <c r="J27" s="195" t="s">
        <v>503</v>
      </c>
      <c r="K27" s="195" t="s">
        <v>504</v>
      </c>
    </row>
    <row r="28" spans="1:11" ht="15" customHeight="1" x14ac:dyDescent="0.2">
      <c r="A28" s="209">
        <v>44802</v>
      </c>
      <c r="B28" s="210" t="s">
        <v>668</v>
      </c>
      <c r="C28" s="211" t="s">
        <v>669</v>
      </c>
      <c r="D28" s="211" t="s">
        <v>670</v>
      </c>
      <c r="E28" s="211" t="s">
        <v>671</v>
      </c>
      <c r="F28" s="95">
        <v>1</v>
      </c>
      <c r="G28" s="207">
        <v>4035</v>
      </c>
      <c r="H28" s="117">
        <v>0</v>
      </c>
      <c r="I28" s="186">
        <v>40912</v>
      </c>
      <c r="J28" s="195" t="s">
        <v>672</v>
      </c>
      <c r="K28" s="195" t="s">
        <v>673</v>
      </c>
    </row>
    <row r="29" spans="1:11" ht="15" customHeight="1" x14ac:dyDescent="0.2">
      <c r="A29" s="209">
        <v>44802</v>
      </c>
      <c r="B29" s="210" t="s">
        <v>677</v>
      </c>
      <c r="C29" s="211" t="s">
        <v>678</v>
      </c>
      <c r="D29" s="211" t="s">
        <v>260</v>
      </c>
      <c r="E29" s="211" t="s">
        <v>679</v>
      </c>
      <c r="F29" s="95">
        <v>1</v>
      </c>
      <c r="G29" s="207">
        <v>17859</v>
      </c>
      <c r="H29" s="117">
        <v>2000</v>
      </c>
      <c r="I29" s="186">
        <v>990000</v>
      </c>
      <c r="J29" s="195" t="s">
        <v>672</v>
      </c>
      <c r="K29" s="195" t="s">
        <v>680</v>
      </c>
    </row>
    <row r="30" spans="1:11" ht="15" customHeight="1" x14ac:dyDescent="0.2">
      <c r="A30" s="209">
        <v>44803</v>
      </c>
      <c r="B30" s="210" t="s">
        <v>681</v>
      </c>
      <c r="C30" s="211" t="s">
        <v>682</v>
      </c>
      <c r="D30" s="211" t="s">
        <v>333</v>
      </c>
      <c r="E30" s="211" t="s">
        <v>683</v>
      </c>
      <c r="F30" s="95">
        <v>1</v>
      </c>
      <c r="G30" s="207">
        <v>0</v>
      </c>
      <c r="H30" s="117">
        <v>0</v>
      </c>
      <c r="I30" s="186">
        <v>11400</v>
      </c>
      <c r="J30" s="195" t="s">
        <v>672</v>
      </c>
      <c r="K30" s="195" t="s">
        <v>684</v>
      </c>
    </row>
    <row r="31" spans="1:11" ht="15" customHeight="1" x14ac:dyDescent="0.2">
      <c r="A31" s="175"/>
      <c r="B31" s="46"/>
      <c r="C31" s="48"/>
      <c r="D31" s="182"/>
      <c r="E31" s="21" t="s">
        <v>13</v>
      </c>
      <c r="F31" s="22">
        <f>SUM(F10:F30)</f>
        <v>21</v>
      </c>
      <c r="G31" s="22">
        <f>SUM(G10:G30)</f>
        <v>76181</v>
      </c>
      <c r="H31" s="130">
        <f>SUM(H10:H30)</f>
        <v>2000</v>
      </c>
      <c r="I31" s="187">
        <f>SUM(I10:I30)</f>
        <v>3208862</v>
      </c>
      <c r="J31" s="196"/>
      <c r="K31" s="197"/>
    </row>
    <row r="32" spans="1:11" ht="15" customHeight="1" x14ac:dyDescent="0.2">
      <c r="A32" s="1"/>
      <c r="B32" s="1"/>
      <c r="C32" s="1"/>
      <c r="D32" s="1"/>
      <c r="E32" s="1"/>
      <c r="F32" s="1"/>
      <c r="G32" s="1"/>
      <c r="H32" s="1"/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/>
    <row r="85" spans="10:10" ht="15" customHeight="1" x14ac:dyDescent="0.2"/>
    <row r="86" spans="10:10" ht="15" customHeight="1" x14ac:dyDescent="0.2">
      <c r="J86" s="121"/>
    </row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/>
    <row r="96" spans="10:10" ht="15" customHeight="1" x14ac:dyDescent="0.2"/>
    <row r="97" spans="10:10" ht="15" customHeight="1" x14ac:dyDescent="0.2"/>
    <row r="98" spans="10:10" ht="15" customHeight="1" x14ac:dyDescent="0.2">
      <c r="J98" s="1" t="s">
        <v>41</v>
      </c>
    </row>
    <row r="99" spans="10:10" ht="15" customHeight="1" x14ac:dyDescent="0.2"/>
    <row r="100" spans="10:10" ht="15" customHeight="1" x14ac:dyDescent="0.2"/>
    <row r="101" spans="10:10" ht="15" customHeight="1" x14ac:dyDescent="0.2"/>
    <row r="102" spans="10:10" ht="15" customHeight="1" x14ac:dyDescent="0.2"/>
    <row r="103" spans="10:10" ht="15" customHeight="1" x14ac:dyDescent="0.2"/>
    <row r="104" spans="10:10" ht="15" customHeight="1" x14ac:dyDescent="0.2"/>
    <row r="105" spans="10:10" ht="15" customHeight="1" x14ac:dyDescent="0.2"/>
    <row r="106" spans="10:10" ht="15" customHeight="1" x14ac:dyDescent="0.2"/>
    <row r="107" spans="10:10" ht="15" customHeight="1" x14ac:dyDescent="0.2"/>
    <row r="108" spans="10:10" ht="15" customHeight="1" x14ac:dyDescent="0.2"/>
    <row r="109" spans="10:10" ht="15" customHeight="1" x14ac:dyDescent="0.2"/>
    <row r="110" spans="10:10" ht="15" customHeight="1" x14ac:dyDescent="0.2"/>
    <row r="111" spans="10:10" ht="15" customHeight="1" x14ac:dyDescent="0.2"/>
    <row r="112" spans="10:1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21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</sheetData>
  <sortState ref="A14:K35">
    <sortCondition ref="A14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01"/>
  <sheetViews>
    <sheetView topLeftCell="A29" workbookViewId="0">
      <pane ySplit="300" activePane="bottomLeft"/>
      <selection activeCell="A29" sqref="A1:XFD1048576"/>
      <selection pane="bottomLeft" activeCell="F83" sqref="F83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5" t="s">
        <v>28</v>
      </c>
      <c r="B1" s="307"/>
      <c r="C1" s="131"/>
      <c r="D1" s="136"/>
      <c r="E1" s="137"/>
      <c r="F1" s="132"/>
      <c r="G1" s="138"/>
      <c r="H1" s="139"/>
    </row>
    <row r="2" spans="1:9 16384:16384" ht="15.75" customHeight="1" x14ac:dyDescent="0.2">
      <c r="A2" s="133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0"/>
      <c r="G2" s="104"/>
      <c r="H2" s="140" t="s">
        <v>6</v>
      </c>
    </row>
    <row r="3" spans="1:9 16384:16384" ht="14.25" customHeight="1" x14ac:dyDescent="0.2">
      <c r="A3" s="319">
        <v>44776</v>
      </c>
      <c r="B3" s="78" t="s">
        <v>129</v>
      </c>
      <c r="C3" s="79" t="s">
        <v>130</v>
      </c>
      <c r="D3" s="79" t="s">
        <v>131</v>
      </c>
      <c r="E3" s="79" t="s">
        <v>132</v>
      </c>
      <c r="F3" s="212">
        <v>1</v>
      </c>
      <c r="G3" s="117"/>
      <c r="H3" s="213">
        <v>79000</v>
      </c>
    </row>
    <row r="4" spans="1:9 16384:16384" ht="14.25" customHeight="1" x14ac:dyDescent="0.2">
      <c r="A4" s="319">
        <v>44802</v>
      </c>
      <c r="B4" s="78" t="s">
        <v>649</v>
      </c>
      <c r="C4" s="79" t="s">
        <v>650</v>
      </c>
      <c r="D4" s="79"/>
      <c r="E4" s="79" t="s">
        <v>651</v>
      </c>
      <c r="F4" s="212">
        <v>1</v>
      </c>
      <c r="G4" s="117"/>
      <c r="H4" s="213">
        <v>50000</v>
      </c>
    </row>
    <row r="5" spans="1:9 16384:16384" ht="14.25" customHeight="1" x14ac:dyDescent="0.2">
      <c r="A5" s="319">
        <v>44802</v>
      </c>
      <c r="B5" s="78" t="s">
        <v>652</v>
      </c>
      <c r="C5" s="79" t="s">
        <v>653</v>
      </c>
      <c r="D5" s="79" t="s">
        <v>127</v>
      </c>
      <c r="E5" s="79" t="s">
        <v>654</v>
      </c>
      <c r="F5" s="212">
        <v>1</v>
      </c>
      <c r="G5" s="117"/>
      <c r="H5" s="213">
        <v>47625</v>
      </c>
    </row>
    <row r="6" spans="1:9 16384:16384" ht="14.25" customHeight="1" x14ac:dyDescent="0.2">
      <c r="A6" s="319">
        <v>44802</v>
      </c>
      <c r="B6" s="78" t="s">
        <v>655</v>
      </c>
      <c r="C6" s="79" t="s">
        <v>656</v>
      </c>
      <c r="D6" s="79" t="s">
        <v>657</v>
      </c>
      <c r="E6" s="79" t="s">
        <v>654</v>
      </c>
      <c r="F6" s="212">
        <v>1</v>
      </c>
      <c r="G6" s="117"/>
      <c r="H6" s="213">
        <v>74000</v>
      </c>
    </row>
    <row r="7" spans="1:9 16384:16384" ht="14.25" customHeight="1" x14ac:dyDescent="0.2">
      <c r="A7" s="319">
        <v>44802</v>
      </c>
      <c r="B7" s="78" t="s">
        <v>658</v>
      </c>
      <c r="C7" s="79" t="s">
        <v>659</v>
      </c>
      <c r="D7" s="79" t="s">
        <v>657</v>
      </c>
      <c r="E7" s="79" t="s">
        <v>660</v>
      </c>
      <c r="F7" s="212">
        <v>1</v>
      </c>
      <c r="G7" s="117"/>
      <c r="H7" s="213">
        <v>115000</v>
      </c>
    </row>
    <row r="8" spans="1:9 16384:16384" ht="14.25" customHeight="1" x14ac:dyDescent="0.2">
      <c r="A8" s="141"/>
      <c r="B8" s="63"/>
      <c r="C8" s="64"/>
      <c r="D8" s="64"/>
      <c r="E8" s="23" t="s">
        <v>13</v>
      </c>
      <c r="F8" s="92">
        <f>SUM(F3:F7)</f>
        <v>5</v>
      </c>
      <c r="G8" s="82"/>
      <c r="H8" s="142">
        <f>SUM(H3:H7)</f>
        <v>365625</v>
      </c>
    </row>
    <row r="9" spans="1:9 16384:16384" ht="14.25" customHeight="1" x14ac:dyDescent="0.2">
      <c r="A9" s="326" t="s">
        <v>26</v>
      </c>
      <c r="B9" s="327"/>
      <c r="C9" s="39"/>
      <c r="D9" s="39"/>
      <c r="E9" s="39"/>
      <c r="F9" s="91"/>
      <c r="G9" s="93"/>
      <c r="H9" s="143"/>
    </row>
    <row r="10" spans="1:9 16384:16384" ht="15.75" customHeight="1" x14ac:dyDescent="0.2">
      <c r="A10" s="133" t="s">
        <v>0</v>
      </c>
      <c r="B10" s="65" t="s">
        <v>1</v>
      </c>
      <c r="C10" s="98" t="s">
        <v>2</v>
      </c>
      <c r="D10" s="98" t="s">
        <v>3</v>
      </c>
      <c r="E10" s="98" t="s">
        <v>8</v>
      </c>
      <c r="F10" s="90"/>
      <c r="G10" s="112" t="s">
        <v>12</v>
      </c>
      <c r="H10" s="144" t="s">
        <v>27</v>
      </c>
    </row>
    <row r="11" spans="1:9 16384:16384" s="24" customFormat="1" ht="15.75" customHeight="1" x14ac:dyDescent="0.2">
      <c r="A11" s="214">
        <v>44781</v>
      </c>
      <c r="B11" s="310" t="s">
        <v>261</v>
      </c>
      <c r="C11" s="211" t="s">
        <v>262</v>
      </c>
      <c r="D11" s="215"/>
      <c r="E11" s="311" t="s">
        <v>263</v>
      </c>
      <c r="F11" s="312">
        <v>1</v>
      </c>
      <c r="G11" s="313">
        <v>60</v>
      </c>
      <c r="H11" s="314" t="s">
        <v>264</v>
      </c>
      <c r="I11" s="315"/>
      <c r="XFD11" s="24">
        <f>SUM(F11:XFC11)</f>
        <v>61</v>
      </c>
    </row>
    <row r="12" spans="1:9 16384:16384" s="24" customFormat="1" ht="15.75" customHeight="1" x14ac:dyDescent="0.2">
      <c r="A12" s="214">
        <v>44781</v>
      </c>
      <c r="B12" s="310" t="s">
        <v>265</v>
      </c>
      <c r="C12" s="211" t="s">
        <v>262</v>
      </c>
      <c r="D12" s="215"/>
      <c r="E12" s="311" t="s">
        <v>263</v>
      </c>
      <c r="F12" s="312">
        <v>1</v>
      </c>
      <c r="G12" s="313">
        <v>37</v>
      </c>
      <c r="H12" s="314" t="s">
        <v>264</v>
      </c>
      <c r="I12" s="315"/>
    </row>
    <row r="13" spans="1:9 16384:16384" s="24" customFormat="1" ht="15.75" customHeight="1" x14ac:dyDescent="0.2">
      <c r="A13" s="214">
        <v>44783</v>
      </c>
      <c r="B13" s="310" t="s">
        <v>301</v>
      </c>
      <c r="C13" s="211" t="s">
        <v>302</v>
      </c>
      <c r="D13" s="215"/>
      <c r="E13" s="311" t="s">
        <v>303</v>
      </c>
      <c r="F13" s="312">
        <v>1</v>
      </c>
      <c r="G13" s="313">
        <v>30</v>
      </c>
      <c r="H13" s="314" t="s">
        <v>304</v>
      </c>
      <c r="I13" s="315"/>
    </row>
    <row r="14" spans="1:9 16384:16384" s="24" customFormat="1" ht="15.75" customHeight="1" x14ac:dyDescent="0.2">
      <c r="A14" s="214">
        <v>44797</v>
      </c>
      <c r="B14" s="310" t="s">
        <v>557</v>
      </c>
      <c r="C14" s="211" t="s">
        <v>558</v>
      </c>
      <c r="D14" s="215"/>
      <c r="E14" s="311" t="s">
        <v>559</v>
      </c>
      <c r="F14" s="312">
        <v>1</v>
      </c>
      <c r="G14" s="313">
        <v>32</v>
      </c>
      <c r="H14" s="314" t="s">
        <v>560</v>
      </c>
      <c r="I14" s="315"/>
    </row>
    <row r="15" spans="1:9 16384:16384" s="24" customFormat="1" ht="15.75" customHeight="1" x14ac:dyDescent="0.2">
      <c r="A15" s="214">
        <v>44799</v>
      </c>
      <c r="B15" s="310" t="s">
        <v>561</v>
      </c>
      <c r="C15" s="211" t="s">
        <v>562</v>
      </c>
      <c r="D15" s="215"/>
      <c r="E15" s="311" t="s">
        <v>563</v>
      </c>
      <c r="F15" s="312">
        <v>1</v>
      </c>
      <c r="G15" s="313">
        <v>24</v>
      </c>
      <c r="H15" s="314" t="s">
        <v>304</v>
      </c>
      <c r="I15" s="315"/>
    </row>
    <row r="16" spans="1:9 16384:16384" s="24" customFormat="1" ht="15.75" customHeight="1" x14ac:dyDescent="0.2">
      <c r="A16" s="214">
        <v>44802</v>
      </c>
      <c r="B16" s="310" t="s">
        <v>661</v>
      </c>
      <c r="C16" s="211" t="s">
        <v>662</v>
      </c>
      <c r="D16" s="215"/>
      <c r="E16" s="311" t="s">
        <v>663</v>
      </c>
      <c r="F16" s="312">
        <v>1</v>
      </c>
      <c r="G16" s="313">
        <v>72</v>
      </c>
      <c r="H16" s="314" t="s">
        <v>664</v>
      </c>
      <c r="I16" s="315"/>
    </row>
    <row r="17" spans="1:9" s="24" customFormat="1" ht="15.75" customHeight="1" x14ac:dyDescent="0.2">
      <c r="A17" s="214">
        <v>44803</v>
      </c>
      <c r="B17" s="310" t="s">
        <v>714</v>
      </c>
      <c r="C17" s="211" t="s">
        <v>715</v>
      </c>
      <c r="D17" s="215"/>
      <c r="E17" s="311" t="s">
        <v>716</v>
      </c>
      <c r="F17" s="312">
        <v>1</v>
      </c>
      <c r="G17" s="313"/>
      <c r="H17" s="314" t="s">
        <v>717</v>
      </c>
      <c r="I17" s="315"/>
    </row>
    <row r="18" spans="1:9" ht="16.5" customHeight="1" x14ac:dyDescent="0.2">
      <c r="A18" s="145"/>
      <c r="B18" s="57"/>
      <c r="C18" s="58"/>
      <c r="D18" s="45"/>
      <c r="E18" s="20" t="s">
        <v>13</v>
      </c>
      <c r="F18" s="92">
        <f>SUM(F11:F17)</f>
        <v>7</v>
      </c>
      <c r="G18" s="119"/>
      <c r="H18" s="146"/>
    </row>
    <row r="19" spans="1:9" ht="16.5" customHeight="1" x14ac:dyDescent="0.2">
      <c r="A19" s="328" t="s">
        <v>10</v>
      </c>
      <c r="B19" s="329"/>
      <c r="C19" s="39"/>
      <c r="D19" s="55"/>
      <c r="E19" s="56"/>
      <c r="F19" s="111"/>
      <c r="G19" s="88"/>
      <c r="H19" s="147"/>
    </row>
    <row r="20" spans="1:9" ht="16.5" customHeight="1" x14ac:dyDescent="0.2">
      <c r="A20" s="148" t="s">
        <v>0</v>
      </c>
      <c r="B20" s="65" t="s">
        <v>1</v>
      </c>
      <c r="C20" s="98" t="s">
        <v>2</v>
      </c>
      <c r="D20" s="98" t="s">
        <v>3</v>
      </c>
      <c r="E20" s="98" t="s">
        <v>8</v>
      </c>
      <c r="F20" s="112"/>
      <c r="G20" s="113"/>
      <c r="H20" s="149"/>
    </row>
    <row r="21" spans="1:9" ht="16.5" customHeight="1" x14ac:dyDescent="0.2">
      <c r="A21" s="214">
        <v>44791</v>
      </c>
      <c r="B21" s="210" t="s">
        <v>401</v>
      </c>
      <c r="C21" s="211" t="s">
        <v>402</v>
      </c>
      <c r="D21" s="211" t="s">
        <v>260</v>
      </c>
      <c r="E21" s="215" t="s">
        <v>403</v>
      </c>
      <c r="F21" s="207">
        <v>1</v>
      </c>
      <c r="G21" s="198"/>
      <c r="H21" s="199"/>
    </row>
    <row r="22" spans="1:9" ht="16.5" customHeight="1" x14ac:dyDescent="0.2">
      <c r="A22" s="214">
        <v>44796</v>
      </c>
      <c r="B22" s="210" t="s">
        <v>568</v>
      </c>
      <c r="C22" s="211" t="s">
        <v>569</v>
      </c>
      <c r="D22" s="211" t="s">
        <v>61</v>
      </c>
      <c r="E22" s="215" t="s">
        <v>403</v>
      </c>
      <c r="F22" s="207">
        <v>1</v>
      </c>
      <c r="G22" s="252"/>
      <c r="H22" s="199"/>
    </row>
    <row r="23" spans="1:9" ht="16.5" customHeight="1" x14ac:dyDescent="0.2">
      <c r="A23" s="214">
        <v>44796</v>
      </c>
      <c r="B23" s="210" t="s">
        <v>570</v>
      </c>
      <c r="C23" s="211" t="s">
        <v>571</v>
      </c>
      <c r="D23" s="211" t="s">
        <v>61</v>
      </c>
      <c r="E23" s="215" t="s">
        <v>403</v>
      </c>
      <c r="F23" s="207">
        <v>1</v>
      </c>
      <c r="G23" s="252"/>
      <c r="H23" s="199"/>
    </row>
    <row r="24" spans="1:9" ht="16.5" customHeight="1" x14ac:dyDescent="0.2">
      <c r="A24" s="214">
        <v>44799</v>
      </c>
      <c r="B24" s="210" t="s">
        <v>564</v>
      </c>
      <c r="C24" s="211" t="s">
        <v>565</v>
      </c>
      <c r="D24" s="211" t="s">
        <v>566</v>
      </c>
      <c r="E24" s="215" t="s">
        <v>567</v>
      </c>
      <c r="F24" s="207">
        <v>1</v>
      </c>
      <c r="G24" s="252"/>
      <c r="H24" s="199"/>
    </row>
    <row r="25" spans="1:9" ht="16.5" customHeight="1" x14ac:dyDescent="0.2">
      <c r="A25" s="214">
        <v>44803</v>
      </c>
      <c r="B25" s="210" t="s">
        <v>665</v>
      </c>
      <c r="C25" s="211" t="s">
        <v>666</v>
      </c>
      <c r="D25" s="211" t="s">
        <v>474</v>
      </c>
      <c r="E25" s="215" t="s">
        <v>667</v>
      </c>
      <c r="F25" s="207">
        <v>1</v>
      </c>
      <c r="G25" s="252"/>
      <c r="H25" s="199"/>
    </row>
    <row r="26" spans="1:9" x14ac:dyDescent="0.2">
      <c r="A26" s="150"/>
      <c r="B26" s="60"/>
      <c r="C26" s="61"/>
      <c r="D26" s="49"/>
      <c r="E26" s="59" t="s">
        <v>25</v>
      </c>
      <c r="F26" s="114">
        <f>SUM(F21:F25)</f>
        <v>5</v>
      </c>
      <c r="G26" s="116"/>
      <c r="H26" s="151"/>
    </row>
    <row r="27" spans="1:9" ht="13.9" customHeight="1" x14ac:dyDescent="0.2">
      <c r="A27" s="308" t="s">
        <v>24</v>
      </c>
      <c r="B27" s="62"/>
      <c r="C27" s="35"/>
      <c r="D27" s="36"/>
      <c r="E27" s="37"/>
      <c r="F27" s="115"/>
      <c r="G27" s="252"/>
      <c r="H27" s="199"/>
    </row>
    <row r="28" spans="1:9" ht="13.9" customHeight="1" x14ac:dyDescent="0.2">
      <c r="A28" s="226" t="s">
        <v>0</v>
      </c>
      <c r="B28" s="227" t="s">
        <v>1</v>
      </c>
      <c r="C28" s="194" t="s">
        <v>2</v>
      </c>
      <c r="D28" s="194" t="s">
        <v>3</v>
      </c>
      <c r="E28" s="250" t="s">
        <v>8</v>
      </c>
      <c r="F28" s="251"/>
      <c r="G28" s="113"/>
      <c r="H28" s="149"/>
    </row>
    <row r="29" spans="1:9" ht="13.9" customHeight="1" x14ac:dyDescent="0.2">
      <c r="A29" s="134">
        <v>44775</v>
      </c>
      <c r="B29" s="78" t="s">
        <v>70</v>
      </c>
      <c r="C29" s="73" t="s">
        <v>71</v>
      </c>
      <c r="D29" s="79"/>
      <c r="E29" s="73" t="s">
        <v>72</v>
      </c>
      <c r="F29" s="74">
        <v>1</v>
      </c>
      <c r="G29" s="198"/>
      <c r="H29" s="199"/>
    </row>
    <row r="30" spans="1:9" ht="13.9" customHeight="1" x14ac:dyDescent="0.2">
      <c r="A30" s="152">
        <v>44775</v>
      </c>
      <c r="B30" s="78" t="s">
        <v>73</v>
      </c>
      <c r="C30" s="73" t="s">
        <v>74</v>
      </c>
      <c r="D30" s="79"/>
      <c r="E30" s="73" t="s">
        <v>75</v>
      </c>
      <c r="F30" s="74">
        <v>1</v>
      </c>
      <c r="G30" s="252"/>
      <c r="H30" s="199"/>
    </row>
    <row r="31" spans="1:9" ht="13.9" customHeight="1" x14ac:dyDescent="0.2">
      <c r="A31" s="134">
        <v>44775</v>
      </c>
      <c r="B31" s="78" t="s">
        <v>76</v>
      </c>
      <c r="C31" s="73" t="s">
        <v>77</v>
      </c>
      <c r="D31" s="79"/>
      <c r="E31" s="73" t="s">
        <v>75</v>
      </c>
      <c r="F31" s="74">
        <v>1</v>
      </c>
      <c r="G31" s="252"/>
      <c r="H31" s="199"/>
    </row>
    <row r="32" spans="1:9" ht="13.9" customHeight="1" x14ac:dyDescent="0.2">
      <c r="A32" s="134">
        <v>44776</v>
      </c>
      <c r="B32" s="78" t="s">
        <v>133</v>
      </c>
      <c r="C32" s="73" t="s">
        <v>134</v>
      </c>
      <c r="D32" s="79" t="s">
        <v>91</v>
      </c>
      <c r="E32" s="73" t="s">
        <v>135</v>
      </c>
      <c r="F32" s="74">
        <v>1</v>
      </c>
      <c r="G32" s="252"/>
      <c r="H32" s="199"/>
    </row>
    <row r="33" spans="1:8" ht="13.9" customHeight="1" x14ac:dyDescent="0.2">
      <c r="A33" s="152">
        <v>44776</v>
      </c>
      <c r="B33" s="78" t="s">
        <v>167</v>
      </c>
      <c r="C33" s="73" t="s">
        <v>168</v>
      </c>
      <c r="D33" s="79"/>
      <c r="E33" s="73" t="s">
        <v>75</v>
      </c>
      <c r="F33" s="74">
        <v>1</v>
      </c>
      <c r="G33" s="252"/>
      <c r="H33" s="199"/>
    </row>
    <row r="34" spans="1:8" ht="13.9" customHeight="1" x14ac:dyDescent="0.2">
      <c r="A34" s="152">
        <v>44777</v>
      </c>
      <c r="B34" s="78" t="s">
        <v>161</v>
      </c>
      <c r="C34" s="73" t="s">
        <v>162</v>
      </c>
      <c r="D34" s="79"/>
      <c r="E34" s="73" t="s">
        <v>75</v>
      </c>
      <c r="F34" s="74">
        <v>1</v>
      </c>
      <c r="G34" s="252"/>
      <c r="H34" s="199"/>
    </row>
    <row r="35" spans="1:8" ht="13.9" customHeight="1" x14ac:dyDescent="0.2">
      <c r="A35" s="152">
        <v>44777</v>
      </c>
      <c r="B35" s="78" t="s">
        <v>163</v>
      </c>
      <c r="C35" s="73" t="s">
        <v>164</v>
      </c>
      <c r="D35" s="79"/>
      <c r="E35" s="73" t="s">
        <v>75</v>
      </c>
      <c r="F35" s="74">
        <v>1</v>
      </c>
      <c r="G35" s="252"/>
      <c r="H35" s="199"/>
    </row>
    <row r="36" spans="1:8" ht="13.9" customHeight="1" x14ac:dyDescent="0.2">
      <c r="A36" s="152">
        <v>44777</v>
      </c>
      <c r="B36" s="78" t="s">
        <v>165</v>
      </c>
      <c r="C36" s="73" t="s">
        <v>166</v>
      </c>
      <c r="D36" s="79"/>
      <c r="E36" s="73" t="s">
        <v>75</v>
      </c>
      <c r="F36" s="74">
        <v>1</v>
      </c>
      <c r="G36" s="320" t="s">
        <v>54</v>
      </c>
      <c r="H36" s="199"/>
    </row>
    <row r="37" spans="1:8" ht="13.9" customHeight="1" x14ac:dyDescent="0.2">
      <c r="A37" s="152">
        <v>44778</v>
      </c>
      <c r="B37" s="78" t="s">
        <v>197</v>
      </c>
      <c r="C37" s="73" t="s">
        <v>198</v>
      </c>
      <c r="D37" s="79"/>
      <c r="E37" s="73" t="s">
        <v>75</v>
      </c>
      <c r="F37" s="74">
        <v>1</v>
      </c>
      <c r="G37" s="252"/>
      <c r="H37" s="199"/>
    </row>
    <row r="38" spans="1:8" ht="13.9" customHeight="1" x14ac:dyDescent="0.2">
      <c r="A38" s="152">
        <v>44778</v>
      </c>
      <c r="B38" s="78" t="s">
        <v>199</v>
      </c>
      <c r="C38" s="73" t="s">
        <v>200</v>
      </c>
      <c r="D38" s="79"/>
      <c r="E38" s="73" t="s">
        <v>75</v>
      </c>
      <c r="F38" s="74">
        <v>1</v>
      </c>
      <c r="G38" s="252"/>
      <c r="H38" s="199"/>
    </row>
    <row r="39" spans="1:8" ht="13.9" customHeight="1" x14ac:dyDescent="0.2">
      <c r="A39" s="152">
        <v>44781</v>
      </c>
      <c r="B39" s="78" t="s">
        <v>266</v>
      </c>
      <c r="C39" s="73" t="s">
        <v>267</v>
      </c>
      <c r="D39" s="79"/>
      <c r="E39" s="73" t="s">
        <v>268</v>
      </c>
      <c r="F39" s="74">
        <v>1</v>
      </c>
      <c r="G39" s="252"/>
      <c r="H39" s="199"/>
    </row>
    <row r="40" spans="1:8" ht="13.9" customHeight="1" x14ac:dyDescent="0.2">
      <c r="A40" s="152">
        <v>44781</v>
      </c>
      <c r="B40" s="78" t="s">
        <v>269</v>
      </c>
      <c r="C40" s="73" t="s">
        <v>270</v>
      </c>
      <c r="D40" s="79"/>
      <c r="E40" s="73" t="s">
        <v>268</v>
      </c>
      <c r="F40" s="74">
        <v>1</v>
      </c>
      <c r="G40" s="252"/>
      <c r="H40" s="199"/>
    </row>
    <row r="41" spans="1:8" ht="13.9" customHeight="1" x14ac:dyDescent="0.2">
      <c r="A41" s="134">
        <v>44781</v>
      </c>
      <c r="B41" s="78" t="s">
        <v>271</v>
      </c>
      <c r="C41" s="73" t="s">
        <v>272</v>
      </c>
      <c r="D41" s="79"/>
      <c r="E41" s="73" t="s">
        <v>268</v>
      </c>
      <c r="F41" s="74">
        <v>1</v>
      </c>
      <c r="G41" s="252"/>
      <c r="H41" s="199"/>
    </row>
    <row r="42" spans="1:8" ht="13.9" customHeight="1" x14ac:dyDescent="0.2">
      <c r="A42" s="152">
        <v>44781</v>
      </c>
      <c r="B42" s="78" t="s">
        <v>273</v>
      </c>
      <c r="C42" s="73" t="s">
        <v>274</v>
      </c>
      <c r="D42" s="79"/>
      <c r="E42" s="73" t="s">
        <v>268</v>
      </c>
      <c r="F42" s="74">
        <v>1</v>
      </c>
      <c r="G42" s="252"/>
      <c r="H42" s="199"/>
    </row>
    <row r="43" spans="1:8" ht="13.9" customHeight="1" x14ac:dyDescent="0.2">
      <c r="A43" s="152">
        <v>44781</v>
      </c>
      <c r="B43" s="78" t="s">
        <v>275</v>
      </c>
      <c r="C43" s="73" t="s">
        <v>276</v>
      </c>
      <c r="D43" s="79"/>
      <c r="E43" s="73" t="s">
        <v>268</v>
      </c>
      <c r="F43" s="74">
        <v>1</v>
      </c>
      <c r="G43" s="252"/>
      <c r="H43" s="199"/>
    </row>
    <row r="44" spans="1:8" ht="13.9" customHeight="1" x14ac:dyDescent="0.2">
      <c r="A44" s="152">
        <v>44783</v>
      </c>
      <c r="B44" s="78" t="s">
        <v>299</v>
      </c>
      <c r="C44" s="73" t="s">
        <v>262</v>
      </c>
      <c r="D44" s="79"/>
      <c r="E44" s="73" t="s">
        <v>300</v>
      </c>
      <c r="F44" s="74">
        <v>1</v>
      </c>
      <c r="G44" s="252"/>
      <c r="H44" s="199"/>
    </row>
    <row r="45" spans="1:8" ht="13.9" customHeight="1" x14ac:dyDescent="0.2">
      <c r="A45" s="134">
        <v>44785</v>
      </c>
      <c r="B45" s="78" t="s">
        <v>349</v>
      </c>
      <c r="C45" s="73" t="s">
        <v>350</v>
      </c>
      <c r="D45" s="79"/>
      <c r="E45" s="73" t="s">
        <v>351</v>
      </c>
      <c r="F45" s="74">
        <v>1</v>
      </c>
      <c r="G45" s="252"/>
      <c r="H45" s="199"/>
    </row>
    <row r="46" spans="1:8" ht="13.9" customHeight="1" x14ac:dyDescent="0.2">
      <c r="A46" s="134">
        <v>44785</v>
      </c>
      <c r="B46" s="78" t="s">
        <v>352</v>
      </c>
      <c r="C46" s="73" t="s">
        <v>353</v>
      </c>
      <c r="D46" s="79"/>
      <c r="E46" s="73" t="s">
        <v>75</v>
      </c>
      <c r="F46" s="74">
        <v>1</v>
      </c>
      <c r="G46" s="252"/>
      <c r="H46" s="199"/>
    </row>
    <row r="47" spans="1:8" ht="13.9" customHeight="1" x14ac:dyDescent="0.2">
      <c r="A47" s="134">
        <v>44785</v>
      </c>
      <c r="B47" s="78" t="s">
        <v>354</v>
      </c>
      <c r="C47" s="73" t="s">
        <v>355</v>
      </c>
      <c r="D47" s="79"/>
      <c r="E47" s="73" t="s">
        <v>75</v>
      </c>
      <c r="F47" s="74">
        <v>1</v>
      </c>
      <c r="G47" s="252"/>
      <c r="H47" s="199"/>
    </row>
    <row r="48" spans="1:8" ht="13.9" customHeight="1" x14ac:dyDescent="0.2">
      <c r="A48" s="152">
        <v>44788</v>
      </c>
      <c r="B48" s="78" t="s">
        <v>336</v>
      </c>
      <c r="C48" s="73" t="s">
        <v>337</v>
      </c>
      <c r="D48" s="79"/>
      <c r="E48" s="73" t="s">
        <v>268</v>
      </c>
      <c r="F48" s="74">
        <v>1</v>
      </c>
      <c r="G48" s="252"/>
      <c r="H48" s="199"/>
    </row>
    <row r="49" spans="1:8" ht="13.9" customHeight="1" x14ac:dyDescent="0.2">
      <c r="A49" s="152">
        <v>44788</v>
      </c>
      <c r="B49" s="78" t="s">
        <v>338</v>
      </c>
      <c r="C49" s="73" t="s">
        <v>339</v>
      </c>
      <c r="D49" s="79"/>
      <c r="E49" s="73" t="s">
        <v>268</v>
      </c>
      <c r="F49" s="74">
        <v>1</v>
      </c>
      <c r="G49" s="252"/>
      <c r="H49" s="199"/>
    </row>
    <row r="50" spans="1:8" ht="13.9" customHeight="1" x14ac:dyDescent="0.2">
      <c r="A50" s="152">
        <v>44788</v>
      </c>
      <c r="B50" s="78" t="s">
        <v>340</v>
      </c>
      <c r="C50" s="73" t="s">
        <v>341</v>
      </c>
      <c r="D50" s="79"/>
      <c r="E50" s="73" t="s">
        <v>268</v>
      </c>
      <c r="F50" s="74">
        <v>1</v>
      </c>
      <c r="G50" s="252"/>
      <c r="H50" s="199"/>
    </row>
    <row r="51" spans="1:8" ht="13.9" customHeight="1" x14ac:dyDescent="0.2">
      <c r="A51" s="152">
        <v>44788</v>
      </c>
      <c r="B51" s="78" t="s">
        <v>342</v>
      </c>
      <c r="C51" s="73" t="s">
        <v>343</v>
      </c>
      <c r="D51" s="79"/>
      <c r="E51" s="73" t="s">
        <v>344</v>
      </c>
      <c r="F51" s="74">
        <v>1</v>
      </c>
      <c r="G51" s="252"/>
      <c r="H51" s="199"/>
    </row>
    <row r="52" spans="1:8" ht="13.9" customHeight="1" x14ac:dyDescent="0.2">
      <c r="A52" s="152">
        <v>44788</v>
      </c>
      <c r="B52" s="78" t="s">
        <v>345</v>
      </c>
      <c r="C52" s="73" t="s">
        <v>346</v>
      </c>
      <c r="D52" s="79"/>
      <c r="E52" s="73" t="s">
        <v>344</v>
      </c>
      <c r="F52" s="74">
        <v>1</v>
      </c>
      <c r="G52" s="252"/>
      <c r="H52" s="199"/>
    </row>
    <row r="53" spans="1:8" ht="13.9" customHeight="1" x14ac:dyDescent="0.2">
      <c r="A53" s="134">
        <v>44788</v>
      </c>
      <c r="B53" s="78" t="s">
        <v>347</v>
      </c>
      <c r="C53" s="73" t="s">
        <v>348</v>
      </c>
      <c r="D53" s="79"/>
      <c r="E53" s="73" t="s">
        <v>344</v>
      </c>
      <c r="F53" s="74">
        <v>1</v>
      </c>
      <c r="G53" s="252"/>
      <c r="H53" s="199"/>
    </row>
    <row r="54" spans="1:8" ht="13.9" customHeight="1" x14ac:dyDescent="0.2">
      <c r="A54" s="152">
        <v>44789</v>
      </c>
      <c r="B54" s="78" t="s">
        <v>356</v>
      </c>
      <c r="C54" s="73" t="s">
        <v>357</v>
      </c>
      <c r="D54" s="79"/>
      <c r="E54" s="73" t="s">
        <v>358</v>
      </c>
      <c r="F54" s="74">
        <v>1</v>
      </c>
      <c r="G54" s="252"/>
      <c r="H54" s="199"/>
    </row>
    <row r="55" spans="1:8" ht="13.9" customHeight="1" x14ac:dyDescent="0.2">
      <c r="A55" s="152">
        <v>44790</v>
      </c>
      <c r="B55" s="78" t="s">
        <v>406</v>
      </c>
      <c r="C55" s="73" t="s">
        <v>407</v>
      </c>
      <c r="D55" s="79"/>
      <c r="E55" s="73" t="s">
        <v>75</v>
      </c>
      <c r="F55" s="74">
        <v>1</v>
      </c>
      <c r="G55" s="252"/>
      <c r="H55" s="199"/>
    </row>
    <row r="56" spans="1:8" ht="13.9" customHeight="1" x14ac:dyDescent="0.2">
      <c r="A56" s="152">
        <v>44790</v>
      </c>
      <c r="B56" s="78" t="s">
        <v>408</v>
      </c>
      <c r="C56" s="73" t="s">
        <v>409</v>
      </c>
      <c r="D56" s="79"/>
      <c r="E56" s="73" t="s">
        <v>135</v>
      </c>
      <c r="F56" s="74">
        <v>1</v>
      </c>
      <c r="G56" s="252"/>
      <c r="H56" s="199"/>
    </row>
    <row r="57" spans="1:8" ht="13.9" customHeight="1" x14ac:dyDescent="0.2">
      <c r="A57" s="134">
        <v>44791</v>
      </c>
      <c r="B57" s="78" t="s">
        <v>404</v>
      </c>
      <c r="C57" s="73" t="s">
        <v>405</v>
      </c>
      <c r="D57" s="79"/>
      <c r="E57" s="73" t="s">
        <v>75</v>
      </c>
      <c r="F57" s="74">
        <v>1</v>
      </c>
      <c r="G57" s="252"/>
      <c r="H57" s="199"/>
    </row>
    <row r="58" spans="1:8" ht="13.9" customHeight="1" x14ac:dyDescent="0.2">
      <c r="A58" s="134">
        <v>44792</v>
      </c>
      <c r="B58" s="78" t="s">
        <v>486</v>
      </c>
      <c r="C58" s="73" t="s">
        <v>487</v>
      </c>
      <c r="D58" s="79"/>
      <c r="E58" s="73" t="s">
        <v>75</v>
      </c>
      <c r="F58" s="74">
        <v>1</v>
      </c>
      <c r="G58" s="252"/>
      <c r="H58" s="199"/>
    </row>
    <row r="59" spans="1:8" ht="13.9" customHeight="1" x14ac:dyDescent="0.2">
      <c r="A59" s="134">
        <v>44792</v>
      </c>
      <c r="B59" s="78" t="s">
        <v>488</v>
      </c>
      <c r="C59" s="73" t="s">
        <v>489</v>
      </c>
      <c r="D59" s="79"/>
      <c r="E59" s="73" t="s">
        <v>75</v>
      </c>
      <c r="F59" s="74">
        <v>1</v>
      </c>
      <c r="G59" s="252"/>
      <c r="H59" s="199"/>
    </row>
    <row r="60" spans="1:8" ht="13.9" customHeight="1" x14ac:dyDescent="0.2">
      <c r="A60" s="134">
        <v>44795</v>
      </c>
      <c r="B60" s="78" t="s">
        <v>469</v>
      </c>
      <c r="C60" s="73" t="s">
        <v>470</v>
      </c>
      <c r="D60" s="79"/>
      <c r="E60" s="73" t="s">
        <v>471</v>
      </c>
      <c r="F60" s="74">
        <v>1</v>
      </c>
      <c r="G60" s="252"/>
      <c r="H60" s="199"/>
    </row>
    <row r="61" spans="1:8" ht="13.9" customHeight="1" x14ac:dyDescent="0.2">
      <c r="A61" s="134">
        <v>44795</v>
      </c>
      <c r="B61" s="78" t="s">
        <v>490</v>
      </c>
      <c r="C61" s="73" t="s">
        <v>491</v>
      </c>
      <c r="D61" s="79"/>
      <c r="E61" s="73" t="s">
        <v>75</v>
      </c>
      <c r="F61" s="74">
        <v>1</v>
      </c>
      <c r="G61" s="252"/>
      <c r="H61" s="199"/>
    </row>
    <row r="62" spans="1:8" ht="13.9" customHeight="1" x14ac:dyDescent="0.2">
      <c r="A62" s="152">
        <v>44796</v>
      </c>
      <c r="B62" s="78" t="s">
        <v>492</v>
      </c>
      <c r="C62" s="73" t="s">
        <v>493</v>
      </c>
      <c r="D62" s="79"/>
      <c r="E62" s="73" t="s">
        <v>75</v>
      </c>
      <c r="F62" s="74">
        <v>1</v>
      </c>
      <c r="G62" s="252"/>
      <c r="H62" s="199"/>
    </row>
    <row r="63" spans="1:8" ht="13.9" customHeight="1" x14ac:dyDescent="0.2">
      <c r="A63" s="134">
        <v>44796</v>
      </c>
      <c r="B63" s="78" t="s">
        <v>585</v>
      </c>
      <c r="C63" s="73" t="s">
        <v>586</v>
      </c>
      <c r="D63" s="79"/>
      <c r="E63" s="73" t="s">
        <v>75</v>
      </c>
      <c r="F63" s="74">
        <v>1</v>
      </c>
      <c r="G63" s="252"/>
      <c r="H63" s="199"/>
    </row>
    <row r="64" spans="1:8" ht="13.9" customHeight="1" x14ac:dyDescent="0.2">
      <c r="A64" s="134">
        <v>44796</v>
      </c>
      <c r="B64" s="78" t="s">
        <v>587</v>
      </c>
      <c r="C64" s="73" t="s">
        <v>588</v>
      </c>
      <c r="D64" s="79"/>
      <c r="E64" s="73" t="s">
        <v>351</v>
      </c>
      <c r="F64" s="74">
        <v>1</v>
      </c>
      <c r="G64" s="252"/>
      <c r="H64" s="199"/>
    </row>
    <row r="65" spans="1:8" ht="13.9" customHeight="1" x14ac:dyDescent="0.2">
      <c r="A65" s="152">
        <v>44796</v>
      </c>
      <c r="B65" s="78" t="s">
        <v>589</v>
      </c>
      <c r="C65" s="73" t="s">
        <v>590</v>
      </c>
      <c r="D65" s="79"/>
      <c r="E65" s="73" t="s">
        <v>351</v>
      </c>
      <c r="F65" s="74">
        <v>1</v>
      </c>
      <c r="G65" s="252"/>
      <c r="H65" s="199"/>
    </row>
    <row r="66" spans="1:8" ht="13.9" customHeight="1" x14ac:dyDescent="0.2">
      <c r="A66" s="134">
        <v>44797</v>
      </c>
      <c r="B66" s="78" t="s">
        <v>591</v>
      </c>
      <c r="C66" s="73" t="s">
        <v>592</v>
      </c>
      <c r="D66" s="79"/>
      <c r="E66" s="73" t="s">
        <v>75</v>
      </c>
      <c r="F66" s="74">
        <v>1</v>
      </c>
      <c r="G66" s="252"/>
      <c r="H66" s="199"/>
    </row>
    <row r="67" spans="1:8" ht="13.9" customHeight="1" x14ac:dyDescent="0.2">
      <c r="A67" s="152">
        <v>44797</v>
      </c>
      <c r="B67" s="78" t="s">
        <v>593</v>
      </c>
      <c r="C67" s="73" t="s">
        <v>594</v>
      </c>
      <c r="D67" s="79"/>
      <c r="E67" s="73" t="s">
        <v>75</v>
      </c>
      <c r="F67" s="74">
        <v>1</v>
      </c>
      <c r="G67" s="252"/>
      <c r="H67" s="199"/>
    </row>
    <row r="68" spans="1:8" ht="13.9" customHeight="1" x14ac:dyDescent="0.2">
      <c r="A68" s="134">
        <v>44798</v>
      </c>
      <c r="B68" s="78" t="s">
        <v>583</v>
      </c>
      <c r="C68" s="73" t="s">
        <v>584</v>
      </c>
      <c r="D68" s="79"/>
      <c r="E68" s="73" t="s">
        <v>75</v>
      </c>
      <c r="F68" s="74">
        <v>1</v>
      </c>
      <c r="G68" s="252"/>
      <c r="H68" s="199"/>
    </row>
    <row r="69" spans="1:8" ht="13.9" customHeight="1" x14ac:dyDescent="0.2">
      <c r="A69" s="152">
        <v>44802</v>
      </c>
      <c r="B69" s="78" t="s">
        <v>572</v>
      </c>
      <c r="C69" s="73" t="s">
        <v>573</v>
      </c>
      <c r="D69" s="79"/>
      <c r="E69" s="73" t="s">
        <v>574</v>
      </c>
      <c r="F69" s="74">
        <v>1</v>
      </c>
      <c r="G69" s="252"/>
      <c r="H69" s="199"/>
    </row>
    <row r="70" spans="1:8" ht="13.9" customHeight="1" x14ac:dyDescent="0.2">
      <c r="A70" s="152">
        <v>44802</v>
      </c>
      <c r="B70" s="78" t="s">
        <v>575</v>
      </c>
      <c r="C70" s="73" t="s">
        <v>576</v>
      </c>
      <c r="D70" s="79"/>
      <c r="E70" s="73" t="s">
        <v>574</v>
      </c>
      <c r="F70" s="74">
        <v>1</v>
      </c>
      <c r="G70" s="252"/>
      <c r="H70" s="199"/>
    </row>
    <row r="71" spans="1:8" ht="13.9" customHeight="1" x14ac:dyDescent="0.2">
      <c r="A71" s="152">
        <v>44802</v>
      </c>
      <c r="B71" s="78" t="s">
        <v>577</v>
      </c>
      <c r="C71" s="73" t="s">
        <v>578</v>
      </c>
      <c r="D71" s="79"/>
      <c r="E71" s="73" t="s">
        <v>574</v>
      </c>
      <c r="F71" s="74">
        <v>1</v>
      </c>
      <c r="G71" s="252"/>
      <c r="H71" s="199"/>
    </row>
    <row r="72" spans="1:8" ht="13.9" customHeight="1" x14ac:dyDescent="0.2">
      <c r="A72" s="152">
        <v>44802</v>
      </c>
      <c r="B72" s="78" t="s">
        <v>579</v>
      </c>
      <c r="C72" s="73" t="s">
        <v>580</v>
      </c>
      <c r="D72" s="79"/>
      <c r="E72" s="73" t="s">
        <v>574</v>
      </c>
      <c r="F72" s="74">
        <v>1</v>
      </c>
      <c r="G72" s="252"/>
      <c r="H72" s="199"/>
    </row>
    <row r="73" spans="1:8" ht="13.9" customHeight="1" x14ac:dyDescent="0.2">
      <c r="A73" s="152">
        <v>44802</v>
      </c>
      <c r="B73" s="78" t="s">
        <v>581</v>
      </c>
      <c r="C73" s="73" t="s">
        <v>582</v>
      </c>
      <c r="D73" s="79"/>
      <c r="E73" s="73" t="s">
        <v>574</v>
      </c>
      <c r="F73" s="74">
        <v>1</v>
      </c>
      <c r="G73" s="252"/>
      <c r="H73" s="199"/>
    </row>
    <row r="74" spans="1:8" ht="13.9" customHeight="1" x14ac:dyDescent="0.2">
      <c r="A74" s="152">
        <v>44802</v>
      </c>
      <c r="B74" s="78" t="s">
        <v>621</v>
      </c>
      <c r="C74" s="73" t="s">
        <v>622</v>
      </c>
      <c r="D74" s="79"/>
      <c r="E74" s="73" t="s">
        <v>623</v>
      </c>
      <c r="F74" s="74">
        <v>1</v>
      </c>
      <c r="G74" s="252"/>
      <c r="H74" s="199"/>
    </row>
    <row r="75" spans="1:8" ht="13.9" customHeight="1" x14ac:dyDescent="0.2">
      <c r="A75" s="152">
        <v>44802</v>
      </c>
      <c r="B75" s="78" t="s">
        <v>624</v>
      </c>
      <c r="C75" s="73" t="s">
        <v>625</v>
      </c>
      <c r="D75" s="79"/>
      <c r="E75" s="73" t="s">
        <v>75</v>
      </c>
      <c r="F75" s="74">
        <v>1</v>
      </c>
      <c r="G75" s="252"/>
      <c r="H75" s="199"/>
    </row>
    <row r="76" spans="1:8" ht="13.9" customHeight="1" x14ac:dyDescent="0.2">
      <c r="A76" s="152">
        <v>44802</v>
      </c>
      <c r="B76" s="78" t="s">
        <v>626</v>
      </c>
      <c r="C76" s="73" t="s">
        <v>627</v>
      </c>
      <c r="D76" s="79"/>
      <c r="E76" s="73" t="s">
        <v>75</v>
      </c>
      <c r="F76" s="74">
        <v>1</v>
      </c>
      <c r="G76" s="252"/>
      <c r="H76" s="199"/>
    </row>
    <row r="77" spans="1:8" ht="13.9" customHeight="1" x14ac:dyDescent="0.2">
      <c r="A77" s="152">
        <v>44802</v>
      </c>
      <c r="B77" s="78" t="s">
        <v>628</v>
      </c>
      <c r="C77" s="73" t="s">
        <v>629</v>
      </c>
      <c r="D77" s="79"/>
      <c r="E77" s="73" t="s">
        <v>75</v>
      </c>
      <c r="F77" s="74">
        <v>1</v>
      </c>
      <c r="G77" s="252"/>
      <c r="H77" s="199"/>
    </row>
    <row r="78" spans="1:8" ht="13.9" customHeight="1" x14ac:dyDescent="0.2">
      <c r="A78" s="152">
        <v>44803</v>
      </c>
      <c r="B78" s="78" t="s">
        <v>630</v>
      </c>
      <c r="C78" s="73" t="s">
        <v>631</v>
      </c>
      <c r="D78" s="79"/>
      <c r="E78" s="73" t="s">
        <v>632</v>
      </c>
      <c r="F78" s="74">
        <v>1</v>
      </c>
      <c r="G78" s="252"/>
      <c r="H78" s="199"/>
    </row>
    <row r="79" spans="1:8" ht="13.9" customHeight="1" x14ac:dyDescent="0.2">
      <c r="A79" s="152">
        <v>44803</v>
      </c>
      <c r="B79" s="78" t="s">
        <v>633</v>
      </c>
      <c r="C79" s="73" t="s">
        <v>634</v>
      </c>
      <c r="D79" s="79"/>
      <c r="E79" s="73" t="s">
        <v>75</v>
      </c>
      <c r="F79" s="74">
        <v>1</v>
      </c>
      <c r="G79" s="252"/>
      <c r="H79" s="199"/>
    </row>
    <row r="80" spans="1:8" ht="13.9" customHeight="1" x14ac:dyDescent="0.2">
      <c r="A80" s="152">
        <v>44803</v>
      </c>
      <c r="B80" s="78" t="s">
        <v>635</v>
      </c>
      <c r="C80" s="73" t="s">
        <v>636</v>
      </c>
      <c r="D80" s="79"/>
      <c r="E80" s="73" t="s">
        <v>75</v>
      </c>
      <c r="F80" s="74">
        <v>1</v>
      </c>
      <c r="G80" s="252"/>
      <c r="H80" s="199"/>
    </row>
    <row r="81" spans="1:8" ht="13.9" customHeight="1" x14ac:dyDescent="0.2">
      <c r="A81" s="152">
        <v>44803</v>
      </c>
      <c r="B81" s="78" t="s">
        <v>637</v>
      </c>
      <c r="C81" s="73" t="s">
        <v>638</v>
      </c>
      <c r="D81" s="79"/>
      <c r="E81" s="73" t="s">
        <v>75</v>
      </c>
      <c r="F81" s="74">
        <v>1</v>
      </c>
      <c r="G81" s="252"/>
      <c r="H81" s="199"/>
    </row>
    <row r="82" spans="1:8" ht="13.9" customHeight="1" x14ac:dyDescent="0.2">
      <c r="A82" s="152">
        <v>44803</v>
      </c>
      <c r="B82" s="78" t="s">
        <v>718</v>
      </c>
      <c r="C82" s="73" t="s">
        <v>719</v>
      </c>
      <c r="D82" s="79"/>
      <c r="E82" s="73" t="s">
        <v>720</v>
      </c>
      <c r="F82" s="74">
        <v>1</v>
      </c>
      <c r="G82" s="252"/>
      <c r="H82" s="199"/>
    </row>
    <row r="83" spans="1:8" ht="15.75" customHeight="1" thickBot="1" x14ac:dyDescent="0.25">
      <c r="A83" s="153"/>
      <c r="B83" s="154"/>
      <c r="C83" s="155"/>
      <c r="D83" s="156"/>
      <c r="E83" s="157" t="s">
        <v>25</v>
      </c>
      <c r="F83" s="158">
        <f>SUM(F29:F82)</f>
        <v>54</v>
      </c>
      <c r="G83" s="159"/>
      <c r="H83" s="160"/>
    </row>
    <row r="84" spans="1:8" ht="15.75" customHeight="1" thickTop="1" x14ac:dyDescent="0.2">
      <c r="A84"/>
      <c r="B84"/>
      <c r="C84"/>
      <c r="D84"/>
      <c r="E84"/>
      <c r="F84"/>
      <c r="G84" s="7"/>
      <c r="H84"/>
    </row>
    <row r="85" spans="1:8" ht="15.75" customHeight="1" x14ac:dyDescent="0.2">
      <c r="A85"/>
      <c r="B85"/>
      <c r="C85"/>
      <c r="D85"/>
      <c r="E85"/>
      <c r="F85"/>
      <c r="G85" s="7"/>
      <c r="H85"/>
    </row>
    <row r="86" spans="1:8" ht="15.75" customHeight="1" x14ac:dyDescent="0.2">
      <c r="A86"/>
      <c r="B86"/>
      <c r="C86"/>
      <c r="D86"/>
      <c r="E86"/>
      <c r="F86"/>
      <c r="G86" s="7"/>
      <c r="H86"/>
    </row>
    <row r="87" spans="1:8" ht="15.75" customHeight="1" x14ac:dyDescent="0.2">
      <c r="A87"/>
      <c r="B87"/>
      <c r="C87"/>
      <c r="D87"/>
      <c r="E87"/>
      <c r="F87"/>
      <c r="G87" s="7"/>
      <c r="H87"/>
    </row>
    <row r="88" spans="1:8" ht="15.75" customHeight="1" x14ac:dyDescent="0.2">
      <c r="B88"/>
      <c r="C88"/>
      <c r="D88"/>
      <c r="E88"/>
      <c r="F88"/>
      <c r="G88" s="7"/>
      <c r="H88"/>
    </row>
    <row r="89" spans="1:8" ht="15.75" customHeight="1" x14ac:dyDescent="0.2">
      <c r="B89"/>
      <c r="C89"/>
      <c r="D89"/>
      <c r="E89"/>
      <c r="F89"/>
      <c r="G89" s="7"/>
      <c r="H89"/>
    </row>
    <row r="90" spans="1:8" ht="15.75" customHeight="1" x14ac:dyDescent="0.2">
      <c r="B90"/>
      <c r="C90"/>
      <c r="D90"/>
      <c r="E90"/>
      <c r="F90"/>
      <c r="G90" s="7"/>
      <c r="H90"/>
    </row>
    <row r="91" spans="1:8" ht="15.75" customHeight="1" x14ac:dyDescent="0.2">
      <c r="G91" s="7"/>
      <c r="H91"/>
    </row>
    <row r="92" spans="1:8" ht="15.75" customHeight="1" x14ac:dyDescent="0.2">
      <c r="G92" s="7"/>
      <c r="H92"/>
    </row>
    <row r="93" spans="1:8" ht="15.75" customHeight="1" x14ac:dyDescent="0.2">
      <c r="G93" s="7"/>
      <c r="H93"/>
    </row>
    <row r="94" spans="1:8" ht="15.75" customHeight="1" x14ac:dyDescent="0.2">
      <c r="G94" s="7"/>
      <c r="H94"/>
    </row>
    <row r="95" spans="1:8" ht="15.75" customHeight="1" x14ac:dyDescent="0.2">
      <c r="G95" s="7"/>
      <c r="H95"/>
    </row>
    <row r="96" spans="1:8" ht="15.75" customHeight="1" x14ac:dyDescent="0.2">
      <c r="G96" s="7"/>
      <c r="H96"/>
    </row>
    <row r="97" spans="7:8" ht="15.75" customHeight="1" x14ac:dyDescent="0.2">
      <c r="G97" s="7"/>
      <c r="H97"/>
    </row>
    <row r="98" spans="7:8" ht="15.75" customHeight="1" x14ac:dyDescent="0.2">
      <c r="H98"/>
    </row>
    <row r="99" spans="7:8" ht="15.75" customHeight="1" x14ac:dyDescent="0.2">
      <c r="H99"/>
    </row>
    <row r="100" spans="7:8" ht="15.75" customHeight="1" x14ac:dyDescent="0.2">
      <c r="H100"/>
    </row>
    <row r="101" spans="7:8" ht="15.75" customHeight="1" x14ac:dyDescent="0.2">
      <c r="H101"/>
    </row>
    <row r="102" spans="7:8" ht="15.75" customHeight="1" x14ac:dyDescent="0.2">
      <c r="G102" s="19"/>
      <c r="H102"/>
    </row>
    <row r="103" spans="7:8" ht="15.75" customHeight="1" x14ac:dyDescent="0.2">
      <c r="G103" s="19"/>
      <c r="H103"/>
    </row>
    <row r="104" spans="7:8" ht="15.75" customHeight="1" x14ac:dyDescent="0.2">
      <c r="G104" s="19"/>
      <c r="H104"/>
    </row>
    <row r="105" spans="7:8" ht="15.75" customHeight="1" x14ac:dyDescent="0.2">
      <c r="G105" s="19"/>
      <c r="H105"/>
    </row>
    <row r="106" spans="7:8" ht="15.75" customHeight="1" x14ac:dyDescent="0.2">
      <c r="G106" s="19"/>
      <c r="H106"/>
    </row>
    <row r="107" spans="7:8" ht="15.75" customHeight="1" x14ac:dyDescent="0.2">
      <c r="G107" s="19"/>
      <c r="H107"/>
    </row>
    <row r="108" spans="7:8" ht="15.75" customHeight="1" x14ac:dyDescent="0.2">
      <c r="G108" s="19"/>
      <c r="H108"/>
    </row>
    <row r="109" spans="7:8" ht="15.75" customHeight="1" x14ac:dyDescent="0.2">
      <c r="G109" s="19"/>
      <c r="H109"/>
    </row>
    <row r="110" spans="7:8" ht="15.75" customHeight="1" x14ac:dyDescent="0.2">
      <c r="G110" s="19"/>
      <c r="H110"/>
    </row>
    <row r="111" spans="7:8" ht="15.75" customHeight="1" x14ac:dyDescent="0.2">
      <c r="G111" s="19"/>
      <c r="H111"/>
    </row>
    <row r="112" spans="7:8" ht="15.75" customHeight="1" x14ac:dyDescent="0.2">
      <c r="G112" s="19"/>
      <c r="H112"/>
    </row>
    <row r="113" spans="7:8" ht="15.75" customHeight="1" x14ac:dyDescent="0.2">
      <c r="G113" s="19"/>
      <c r="H113"/>
    </row>
    <row r="114" spans="7:8" ht="15.75" customHeight="1" x14ac:dyDescent="0.2">
      <c r="H114"/>
    </row>
    <row r="115" spans="7:8" ht="15.75" customHeight="1" x14ac:dyDescent="0.2">
      <c r="H115"/>
    </row>
    <row r="116" spans="7:8" ht="15.75" customHeight="1" x14ac:dyDescent="0.2">
      <c r="H116"/>
    </row>
    <row r="117" spans="7:8" ht="15.75" customHeight="1" x14ac:dyDescent="0.2">
      <c r="H117"/>
    </row>
    <row r="118" spans="7:8" ht="15.75" customHeight="1" x14ac:dyDescent="0.2">
      <c r="H118"/>
    </row>
    <row r="119" spans="7:8" ht="15.75" customHeight="1" x14ac:dyDescent="0.2"/>
    <row r="120" spans="7:8" ht="15.75" customHeight="1" x14ac:dyDescent="0.2"/>
    <row r="121" spans="7:8" ht="15.75" customHeight="1" x14ac:dyDescent="0.2"/>
    <row r="122" spans="7:8" ht="15.75" customHeight="1" x14ac:dyDescent="0.2"/>
    <row r="123" spans="7:8" ht="15.75" customHeight="1" x14ac:dyDescent="0.2">
      <c r="G123" s="19"/>
    </row>
    <row r="124" spans="7:8" ht="15.75" customHeight="1" x14ac:dyDescent="0.2">
      <c r="G124" s="19"/>
    </row>
    <row r="125" spans="7:8" ht="15.75" customHeight="1" x14ac:dyDescent="0.2">
      <c r="G125" s="19"/>
    </row>
    <row r="126" spans="7:8" ht="15.75" customHeight="1" x14ac:dyDescent="0.2">
      <c r="G126" s="19"/>
    </row>
    <row r="127" spans="7:8" ht="15.75" customHeight="1" x14ac:dyDescent="0.2">
      <c r="G127" s="19"/>
    </row>
    <row r="128" spans="7:8" ht="15.75" customHeight="1" x14ac:dyDescent="0.2">
      <c r="G128" s="19"/>
    </row>
    <row r="129" spans="7:8" ht="15.75" customHeight="1" x14ac:dyDescent="0.2">
      <c r="G129" s="19"/>
    </row>
    <row r="130" spans="7:8" ht="15.75" customHeight="1" x14ac:dyDescent="0.2">
      <c r="G130" s="19"/>
    </row>
    <row r="131" spans="7:8" ht="15.75" customHeight="1" x14ac:dyDescent="0.2">
      <c r="H131" s="11"/>
    </row>
    <row r="132" spans="7:8" ht="15.75" customHeight="1" x14ac:dyDescent="0.2">
      <c r="G132" s="19"/>
      <c r="H132" s="11"/>
    </row>
    <row r="133" spans="7:8" ht="15.75" customHeight="1" x14ac:dyDescent="0.2">
      <c r="G133" s="19"/>
      <c r="H133" s="11"/>
    </row>
    <row r="134" spans="7:8" ht="15.75" customHeight="1" x14ac:dyDescent="0.2">
      <c r="G134" s="19"/>
      <c r="H134" s="11"/>
    </row>
    <row r="135" spans="7:8" ht="15.75" customHeight="1" x14ac:dyDescent="0.2">
      <c r="G135" s="19"/>
      <c r="H135" s="11"/>
    </row>
    <row r="136" spans="7:8" ht="15.75" customHeight="1" x14ac:dyDescent="0.2">
      <c r="G136" s="19"/>
      <c r="H136" s="11"/>
    </row>
    <row r="137" spans="7:8" ht="15.75" customHeight="1" x14ac:dyDescent="0.2">
      <c r="G137" s="19"/>
      <c r="H137" s="11"/>
    </row>
    <row r="138" spans="7:8" ht="15.75" customHeight="1" x14ac:dyDescent="0.2">
      <c r="G138" s="19"/>
      <c r="H138" s="11"/>
    </row>
    <row r="139" spans="7:8" ht="15.75" customHeight="1" x14ac:dyDescent="0.2">
      <c r="H139"/>
    </row>
    <row r="140" spans="7:8" ht="15.75" customHeight="1" x14ac:dyDescent="0.2">
      <c r="G140" s="19"/>
      <c r="H140"/>
    </row>
    <row r="141" spans="7:8" ht="15.75" customHeight="1" x14ac:dyDescent="0.2">
      <c r="G141" s="19"/>
      <c r="H141"/>
    </row>
    <row r="142" spans="7:8" ht="15.75" customHeight="1" x14ac:dyDescent="0.2">
      <c r="G142"/>
      <c r="H142"/>
    </row>
    <row r="143" spans="7:8" ht="15.75" customHeight="1" x14ac:dyDescent="0.2">
      <c r="G143"/>
      <c r="H143"/>
    </row>
    <row r="144" spans="7:8" ht="15.75" customHeight="1" x14ac:dyDescent="0.2">
      <c r="G144"/>
      <c r="H144"/>
    </row>
    <row r="145" spans="7:8" ht="15.75" customHeight="1" x14ac:dyDescent="0.2">
      <c r="G145"/>
      <c r="H145"/>
    </row>
    <row r="146" spans="7:8" ht="15.75" customHeight="1" x14ac:dyDescent="0.2">
      <c r="G146"/>
      <c r="H146"/>
    </row>
    <row r="147" spans="7:8" ht="15.75" customHeight="1" x14ac:dyDescent="0.2">
      <c r="G147"/>
      <c r="H147"/>
    </row>
    <row r="148" spans="7:8" ht="15.75" customHeight="1" x14ac:dyDescent="0.2">
      <c r="G148"/>
      <c r="H148"/>
    </row>
    <row r="149" spans="7:8" ht="15.75" customHeight="1" x14ac:dyDescent="0.2">
      <c r="G149"/>
      <c r="H149"/>
    </row>
    <row r="150" spans="7:8" ht="15.75" customHeight="1" x14ac:dyDescent="0.2">
      <c r="H150" s="11"/>
    </row>
    <row r="151" spans="7:8" ht="15.75" customHeight="1" x14ac:dyDescent="0.2"/>
    <row r="152" spans="7:8" ht="15.75" customHeight="1" x14ac:dyDescent="0.2"/>
    <row r="153" spans="7:8" ht="15.75" customHeight="1" x14ac:dyDescent="0.2"/>
    <row r="154" spans="7:8" ht="15.75" customHeight="1" x14ac:dyDescent="0.2"/>
    <row r="155" spans="7:8" ht="15.75" customHeight="1" x14ac:dyDescent="0.2"/>
    <row r="156" spans="7:8" ht="15.75" customHeight="1" x14ac:dyDescent="0.2"/>
    <row r="157" spans="7:8" ht="15.75" customHeight="1" x14ac:dyDescent="0.2"/>
    <row r="158" spans="7:8" ht="15.75" customHeight="1" x14ac:dyDescent="0.2"/>
    <row r="159" spans="7:8" ht="15.75" customHeight="1" x14ac:dyDescent="0.2"/>
    <row r="160" spans="7:8" ht="15.75" customHeight="1" x14ac:dyDescent="0.2">
      <c r="G160" s="7"/>
    </row>
    <row r="161" spans="7:7" ht="15.75" customHeight="1" x14ac:dyDescent="0.2">
      <c r="G161" s="7"/>
    </row>
    <row r="162" spans="7:7" ht="15.75" customHeight="1" x14ac:dyDescent="0.2"/>
    <row r="163" spans="7:7" ht="15.75" customHeight="1" x14ac:dyDescent="0.2"/>
    <row r="164" spans="7:7" ht="15.75" customHeight="1" x14ac:dyDescent="0.2"/>
    <row r="165" spans="7:7" ht="15.75" customHeight="1" x14ac:dyDescent="0.2"/>
    <row r="166" spans="7:7" ht="15.75" customHeight="1" x14ac:dyDescent="0.2"/>
    <row r="167" spans="7:7" ht="15.75" customHeight="1" x14ac:dyDescent="0.2"/>
    <row r="168" spans="7:7" ht="15.75" customHeight="1" x14ac:dyDescent="0.2"/>
    <row r="169" spans="7:7" ht="15.75" customHeight="1" x14ac:dyDescent="0.2"/>
    <row r="170" spans="7:7" ht="15.75" customHeight="1" x14ac:dyDescent="0.2"/>
    <row r="171" spans="7:7" ht="15.75" customHeight="1" x14ac:dyDescent="0.2"/>
    <row r="172" spans="7:7" ht="15.75" customHeight="1" x14ac:dyDescent="0.2"/>
    <row r="173" spans="7:7" ht="15.75" customHeight="1" x14ac:dyDescent="0.2"/>
    <row r="174" spans="7:7" ht="15.75" customHeight="1" x14ac:dyDescent="0.2"/>
    <row r="175" spans="7:7" ht="15.75" customHeight="1" x14ac:dyDescent="0.2"/>
    <row r="176" spans="7:7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3.5" customHeight="1" x14ac:dyDescent="0.2"/>
    <row r="349" ht="15.75" customHeight="1" x14ac:dyDescent="0.2"/>
    <row r="350" ht="15.75" customHeight="1" x14ac:dyDescent="0.2"/>
    <row r="351" ht="15.75" customHeight="1" x14ac:dyDescent="0.2"/>
    <row r="352" ht="15" customHeight="1" x14ac:dyDescent="0.2"/>
    <row r="353" ht="1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4.2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spans="9:9" ht="14.25" customHeight="1" x14ac:dyDescent="0.2"/>
    <row r="514" spans="9:9" ht="14.25" customHeight="1" x14ac:dyDescent="0.2"/>
    <row r="515" spans="9:9" ht="14.25" customHeight="1" x14ac:dyDescent="0.2"/>
    <row r="516" spans="9:9" ht="14.25" customHeight="1" x14ac:dyDescent="0.2"/>
    <row r="517" spans="9:9" ht="14.25" customHeight="1" x14ac:dyDescent="0.2"/>
    <row r="518" spans="9:9" ht="14.25" customHeight="1" x14ac:dyDescent="0.2"/>
    <row r="519" spans="9:9" ht="14.25" customHeight="1" x14ac:dyDescent="0.2"/>
    <row r="520" spans="9:9" ht="14.25" customHeight="1" x14ac:dyDescent="0.2"/>
    <row r="521" spans="9:9" ht="14.25" customHeight="1" x14ac:dyDescent="0.2"/>
    <row r="522" spans="9:9" ht="14.25" customHeight="1" x14ac:dyDescent="0.2"/>
    <row r="523" spans="9:9" ht="14.25" customHeight="1" x14ac:dyDescent="0.2"/>
    <row r="524" spans="9:9" ht="14.25" customHeight="1" x14ac:dyDescent="0.2">
      <c r="I524" s="28"/>
    </row>
    <row r="525" spans="9:9" ht="14.25" customHeight="1" x14ac:dyDescent="0.2">
      <c r="I525" s="28"/>
    </row>
    <row r="526" spans="9:9" ht="14.25" customHeight="1" x14ac:dyDescent="0.2">
      <c r="I526" s="28" t="s">
        <v>41</v>
      </c>
    </row>
    <row r="527" spans="9:9" ht="14.25" customHeight="1" x14ac:dyDescent="0.2">
      <c r="I527" s="28"/>
    </row>
    <row r="528" spans="9:9" ht="14.25" customHeight="1" x14ac:dyDescent="0.2">
      <c r="I528" s="28"/>
    </row>
    <row r="529" spans="9:9" ht="14.25" customHeight="1" x14ac:dyDescent="0.2">
      <c r="I529" s="28"/>
    </row>
    <row r="530" spans="9:9" ht="14.25" customHeight="1" x14ac:dyDescent="0.2">
      <c r="I530" s="28"/>
    </row>
    <row r="531" spans="9:9" ht="14.25" customHeight="1" x14ac:dyDescent="0.2">
      <c r="I531" s="28"/>
    </row>
    <row r="532" spans="9:9" ht="14.25" customHeight="1" x14ac:dyDescent="0.2">
      <c r="I532" s="28"/>
    </row>
    <row r="533" spans="9:9" ht="14.25" customHeight="1" x14ac:dyDescent="0.2">
      <c r="I533" s="28"/>
    </row>
    <row r="534" spans="9:9" ht="14.25" customHeight="1" x14ac:dyDescent="0.2">
      <c r="I534" s="28"/>
    </row>
    <row r="535" spans="9:9" ht="14.25" customHeight="1" x14ac:dyDescent="0.2">
      <c r="I535" s="28"/>
    </row>
    <row r="536" spans="9:9" ht="14.25" customHeight="1" x14ac:dyDescent="0.2">
      <c r="I536" s="28"/>
    </row>
    <row r="537" spans="9:9" ht="14.25" customHeight="1" x14ac:dyDescent="0.2">
      <c r="I537" s="28"/>
    </row>
    <row r="538" spans="9:9" ht="14.25" customHeight="1" x14ac:dyDescent="0.2">
      <c r="I538" s="28"/>
    </row>
    <row r="539" spans="9:9" ht="14.25" customHeight="1" x14ac:dyDescent="0.2">
      <c r="I539" s="28"/>
    </row>
    <row r="540" spans="9:9" ht="14.25" customHeight="1" x14ac:dyDescent="0.2">
      <c r="I540" s="28"/>
    </row>
    <row r="541" spans="9:9" ht="14.25" customHeight="1" x14ac:dyDescent="0.2">
      <c r="I541" s="28"/>
    </row>
    <row r="542" spans="9:9" ht="14.25" customHeight="1" x14ac:dyDescent="0.2">
      <c r="I542" s="28"/>
    </row>
    <row r="543" spans="9:9" ht="14.25" customHeight="1" x14ac:dyDescent="0.2">
      <c r="I543" s="28"/>
    </row>
    <row r="544" spans="9:9" ht="14.25" customHeight="1" x14ac:dyDescent="0.2">
      <c r="I544" s="28"/>
    </row>
    <row r="545" spans="9:9" ht="14.25" customHeight="1" x14ac:dyDescent="0.2">
      <c r="I545" s="28"/>
    </row>
    <row r="546" spans="9:9" ht="13.5" customHeight="1" x14ac:dyDescent="0.2"/>
    <row r="547" spans="9:9" ht="14.25" customHeight="1" x14ac:dyDescent="0.2"/>
    <row r="548" spans="9:9" ht="14.25" customHeight="1" x14ac:dyDescent="0.2"/>
    <row r="549" spans="9:9" ht="14.25" customHeight="1" x14ac:dyDescent="0.2"/>
    <row r="550" spans="9:9" ht="14.25" customHeight="1" x14ac:dyDescent="0.2"/>
    <row r="551" spans="9:9" ht="14.25" customHeight="1" x14ac:dyDescent="0.2"/>
    <row r="552" spans="9:9" ht="14.25" customHeight="1" x14ac:dyDescent="0.2"/>
    <row r="553" spans="9:9" ht="14.25" customHeight="1" x14ac:dyDescent="0.2"/>
    <row r="554" spans="9:9" ht="14.25" customHeight="1" x14ac:dyDescent="0.2"/>
    <row r="555" spans="9:9" ht="14.25" customHeight="1" x14ac:dyDescent="0.2"/>
    <row r="556" spans="9:9" ht="14.25" customHeight="1" x14ac:dyDescent="0.2"/>
    <row r="557" spans="9:9" ht="14.25" customHeight="1" x14ac:dyDescent="0.2"/>
    <row r="558" spans="9:9" ht="14.25" customHeight="1" x14ac:dyDescent="0.2"/>
    <row r="559" spans="9:9" ht="14.25" customHeight="1" x14ac:dyDescent="0.2"/>
    <row r="560" spans="9:9" ht="14.2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" customHeight="1" x14ac:dyDescent="0.2"/>
    <row r="575" ht="15.7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5" customHeight="1" x14ac:dyDescent="0.2"/>
    <row r="592" ht="14.25" customHeight="1" x14ac:dyDescent="0.2"/>
    <row r="593" ht="14.25" customHeight="1" x14ac:dyDescent="0.2"/>
    <row r="595" ht="13.5" customHeight="1" x14ac:dyDescent="0.2"/>
    <row r="598" ht="14.25" customHeight="1" x14ac:dyDescent="0.2"/>
    <row r="599" ht="13.5" customHeight="1" x14ac:dyDescent="0.2"/>
    <row r="744" spans="16384:16384" x14ac:dyDescent="0.2">
      <c r="XFD744">
        <f>SUM(I744:XFC744)</f>
        <v>0</v>
      </c>
    </row>
    <row r="745" spans="16384:16384" x14ac:dyDescent="0.2">
      <c r="XFD745">
        <f>SUM(I745:XFC745)</f>
        <v>0</v>
      </c>
    </row>
    <row r="753" spans="9:9 16376:16376" x14ac:dyDescent="0.2">
      <c r="I753"/>
    </row>
    <row r="754" spans="9:9 16376:16376" x14ac:dyDescent="0.2">
      <c r="I754"/>
    </row>
    <row r="755" spans="9:9 16376:16376" x14ac:dyDescent="0.2">
      <c r="I755"/>
    </row>
    <row r="756" spans="9:9 16376:16376" x14ac:dyDescent="0.2">
      <c r="I756"/>
    </row>
    <row r="757" spans="9:9 16376:16376" x14ac:dyDescent="0.2">
      <c r="I757"/>
    </row>
    <row r="758" spans="9:9 16376:16376" x14ac:dyDescent="0.2">
      <c r="I758"/>
    </row>
    <row r="759" spans="9:9 16376:16376" x14ac:dyDescent="0.2">
      <c r="I759"/>
    </row>
    <row r="760" spans="9:9 16376:16376" x14ac:dyDescent="0.2">
      <c r="I760"/>
    </row>
    <row r="761" spans="9:9 16376:16376" x14ac:dyDescent="0.2">
      <c r="I761"/>
      <c r="XEV761">
        <f>SUM(I761:XEU761)</f>
        <v>0</v>
      </c>
    </row>
    <row r="762" spans="9:9 16376:16376" x14ac:dyDescent="0.2">
      <c r="I762"/>
    </row>
    <row r="763" spans="9:9 16376:16376" x14ac:dyDescent="0.2">
      <c r="I763"/>
    </row>
    <row r="764" spans="9:9 16376:16376" x14ac:dyDescent="0.2">
      <c r="I764"/>
    </row>
    <row r="765" spans="9:9 16376:16376" x14ac:dyDescent="0.2">
      <c r="I765"/>
      <c r="XEV765">
        <f>SUM(I765:XEU765)</f>
        <v>0</v>
      </c>
    </row>
    <row r="766" spans="9:9 16376:16376" x14ac:dyDescent="0.2">
      <c r="I766"/>
      <c r="XEV766">
        <f>SUM(I766:XEU766)</f>
        <v>0</v>
      </c>
    </row>
    <row r="767" spans="9:9 16376:16376" x14ac:dyDescent="0.2">
      <c r="I767"/>
    </row>
    <row r="768" spans="9:9 16376:16376" x14ac:dyDescent="0.2">
      <c r="I768"/>
    </row>
    <row r="769" spans="9:9 16384:16384" x14ac:dyDescent="0.2">
      <c r="I769"/>
    </row>
    <row r="776" spans="9:9 16384:16384" x14ac:dyDescent="0.2">
      <c r="XFD776">
        <f>SUM(I776:XFC776)</f>
        <v>0</v>
      </c>
    </row>
    <row r="777" spans="9:9 16384:16384" x14ac:dyDescent="0.2">
      <c r="XFD777">
        <f>SUM(I777:XFC777)</f>
        <v>0</v>
      </c>
    </row>
    <row r="789" spans="9:9 16376:16384" x14ac:dyDescent="0.2">
      <c r="XFD789">
        <f>SUM(I789:XFC789)</f>
        <v>0</v>
      </c>
    </row>
    <row r="790" spans="9:9 16376:16384" x14ac:dyDescent="0.2">
      <c r="XFD790">
        <f>SUM(I790:XFC790)</f>
        <v>0</v>
      </c>
    </row>
    <row r="793" spans="9:9 16376:16384" x14ac:dyDescent="0.2">
      <c r="I793"/>
    </row>
    <row r="794" spans="9:9 16376:16384" x14ac:dyDescent="0.2">
      <c r="I794"/>
    </row>
    <row r="795" spans="9:9 16376:16384" x14ac:dyDescent="0.2">
      <c r="I795"/>
      <c r="XEV795">
        <f>SUM(I795:XEU795)</f>
        <v>0</v>
      </c>
    </row>
    <row r="796" spans="9:9 16376:16384" x14ac:dyDescent="0.2">
      <c r="I796"/>
    </row>
    <row r="797" spans="9:9 16376:16384" x14ac:dyDescent="0.2">
      <c r="I797"/>
    </row>
    <row r="798" spans="9:9 16376:16384" x14ac:dyDescent="0.2">
      <c r="I798"/>
    </row>
    <row r="799" spans="9:9 16376:16384" x14ac:dyDescent="0.2">
      <c r="I799"/>
    </row>
    <row r="800" spans="9:9 16376:16384" x14ac:dyDescent="0.2">
      <c r="I800"/>
    </row>
    <row r="801" spans="9:9" x14ac:dyDescent="0.2">
      <c r="I801"/>
    </row>
    <row r="802" spans="9:9" x14ac:dyDescent="0.2">
      <c r="I802"/>
    </row>
    <row r="803" spans="9:9" x14ac:dyDescent="0.2">
      <c r="I803"/>
    </row>
    <row r="945" spans="12:12" x14ac:dyDescent="0.2">
      <c r="L945" s="24"/>
    </row>
    <row r="961" spans="9:9" ht="15" customHeight="1" x14ac:dyDescent="0.2"/>
    <row r="962" spans="9:9" ht="15" customHeight="1" x14ac:dyDescent="0.2"/>
    <row r="963" spans="9:9" ht="15" customHeight="1" x14ac:dyDescent="0.2"/>
    <row r="964" spans="9:9" ht="15" customHeight="1" x14ac:dyDescent="0.2"/>
    <row r="965" spans="9:9" ht="15" customHeight="1" x14ac:dyDescent="0.2"/>
    <row r="966" spans="9:9" ht="15" customHeight="1" x14ac:dyDescent="0.2"/>
    <row r="967" spans="9:9" ht="15" customHeight="1" x14ac:dyDescent="0.2"/>
    <row r="968" spans="9:9" ht="15" customHeight="1" x14ac:dyDescent="0.2">
      <c r="I968"/>
    </row>
    <row r="969" spans="9:9" ht="15" customHeight="1" x14ac:dyDescent="0.2">
      <c r="I969"/>
    </row>
    <row r="970" spans="9:9" ht="15" customHeight="1" x14ac:dyDescent="0.2">
      <c r="I970"/>
    </row>
    <row r="971" spans="9:9" ht="15" customHeight="1" x14ac:dyDescent="0.2">
      <c r="I971"/>
    </row>
    <row r="972" spans="9:9" ht="15" customHeight="1" x14ac:dyDescent="0.2">
      <c r="I972"/>
    </row>
    <row r="973" spans="9:9" ht="15" customHeight="1" x14ac:dyDescent="0.2">
      <c r="I973"/>
    </row>
    <row r="974" spans="9:9" ht="15" customHeight="1" x14ac:dyDescent="0.2">
      <c r="I974"/>
    </row>
    <row r="975" spans="9:9" ht="15" customHeight="1" x14ac:dyDescent="0.2">
      <c r="I975"/>
    </row>
    <row r="976" spans="9:9" ht="15" customHeight="1" x14ac:dyDescent="0.2">
      <c r="I976"/>
    </row>
    <row r="977" spans="9:9" ht="15" customHeight="1" x14ac:dyDescent="0.2">
      <c r="I977"/>
    </row>
    <row r="978" spans="9:9" ht="15" customHeight="1" x14ac:dyDescent="0.2">
      <c r="I978"/>
    </row>
    <row r="979" spans="9:9" ht="15" customHeight="1" x14ac:dyDescent="0.2">
      <c r="I979"/>
    </row>
    <row r="980" spans="9:9" ht="15" customHeight="1" x14ac:dyDescent="0.2">
      <c r="I980"/>
    </row>
    <row r="981" spans="9:9" ht="15" customHeight="1" x14ac:dyDescent="0.2">
      <c r="I981"/>
    </row>
    <row r="982" spans="9:9" ht="15" customHeight="1" x14ac:dyDescent="0.2">
      <c r="I982"/>
    </row>
    <row r="983" spans="9:9" ht="15" customHeight="1" x14ac:dyDescent="0.2">
      <c r="I983"/>
    </row>
    <row r="984" spans="9:9" ht="15" customHeight="1" x14ac:dyDescent="0.2">
      <c r="I984"/>
    </row>
    <row r="985" spans="9:9" ht="15" customHeight="1" x14ac:dyDescent="0.2">
      <c r="I985"/>
    </row>
    <row r="986" spans="9:9" ht="15" customHeight="1" x14ac:dyDescent="0.2"/>
    <row r="987" spans="9:9" ht="15" customHeight="1" x14ac:dyDescent="0.2"/>
    <row r="988" spans="9:9" ht="15" customHeight="1" x14ac:dyDescent="0.2"/>
    <row r="989" spans="9:9" ht="15" customHeight="1" x14ac:dyDescent="0.2"/>
    <row r="990" spans="9:9" ht="15" customHeight="1" x14ac:dyDescent="0.2">
      <c r="I990"/>
    </row>
    <row r="991" spans="9:9" ht="15" customHeight="1" x14ac:dyDescent="0.2">
      <c r="I991"/>
    </row>
    <row r="992" spans="9:9" ht="15" customHeight="1" x14ac:dyDescent="0.2">
      <c r="I992"/>
    </row>
    <row r="993" spans="9:9" ht="15" customHeight="1" x14ac:dyDescent="0.2">
      <c r="I993"/>
    </row>
    <row r="994" spans="9:9" ht="15" customHeight="1" x14ac:dyDescent="0.2">
      <c r="I994"/>
    </row>
    <row r="995" spans="9:9" ht="15" customHeight="1" x14ac:dyDescent="0.2">
      <c r="I995"/>
    </row>
    <row r="996" spans="9:9" ht="15" customHeight="1" x14ac:dyDescent="0.2">
      <c r="I996"/>
    </row>
    <row r="997" spans="9:9" ht="15" customHeight="1" x14ac:dyDescent="0.2">
      <c r="I997"/>
    </row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/>
    <row r="1073" spans="9:9" ht="15" customHeight="1" x14ac:dyDescent="0.2"/>
    <row r="1074" spans="9:9" ht="15" customHeight="1" x14ac:dyDescent="0.2"/>
    <row r="1075" spans="9:9" ht="15" customHeight="1" x14ac:dyDescent="0.2"/>
    <row r="1076" spans="9:9" ht="15" customHeight="1" x14ac:dyDescent="0.2"/>
    <row r="1077" spans="9:9" ht="15" customHeight="1" x14ac:dyDescent="0.2"/>
    <row r="1078" spans="9:9" ht="15" customHeight="1" x14ac:dyDescent="0.2"/>
    <row r="1079" spans="9:9" ht="15" customHeight="1" x14ac:dyDescent="0.2"/>
    <row r="1080" spans="9:9" ht="15.75" customHeight="1" x14ac:dyDescent="0.2"/>
    <row r="1081" spans="9:9" ht="16.5" customHeight="1" x14ac:dyDescent="0.2"/>
    <row r="1082" spans="9:9" ht="15.75" customHeight="1" x14ac:dyDescent="0.2"/>
    <row r="1083" spans="9:9" ht="17.25" customHeight="1" x14ac:dyDescent="0.2"/>
    <row r="1085" spans="9:9" x14ac:dyDescent="0.2">
      <c r="I1085"/>
    </row>
    <row r="1086" spans="9:9" x14ac:dyDescent="0.2">
      <c r="I1086"/>
    </row>
    <row r="1087" spans="9:9" x14ac:dyDescent="0.2">
      <c r="I1087"/>
    </row>
    <row r="1088" spans="9:9" x14ac:dyDescent="0.2">
      <c r="I1088"/>
    </row>
    <row r="1089" spans="9:9" x14ac:dyDescent="0.2">
      <c r="I1089"/>
    </row>
    <row r="1090" spans="9:9" x14ac:dyDescent="0.2">
      <c r="I1090"/>
    </row>
    <row r="1091" spans="9:9" x14ac:dyDescent="0.2">
      <c r="I1091"/>
    </row>
    <row r="1092" spans="9:9" x14ac:dyDescent="0.2">
      <c r="I1092"/>
    </row>
    <row r="1093" spans="9:9" x14ac:dyDescent="0.2">
      <c r="I1093"/>
    </row>
    <row r="1094" spans="9:9" x14ac:dyDescent="0.2">
      <c r="I1094"/>
    </row>
    <row r="1095" spans="9:9" x14ac:dyDescent="0.2">
      <c r="I1095"/>
    </row>
    <row r="1096" spans="9:9" x14ac:dyDescent="0.2">
      <c r="I1096"/>
    </row>
    <row r="1097" spans="9:9" x14ac:dyDescent="0.2">
      <c r="I1097"/>
    </row>
    <row r="1098" spans="9:9" x14ac:dyDescent="0.2">
      <c r="I1098"/>
    </row>
    <row r="1099" spans="9:9" x14ac:dyDescent="0.2">
      <c r="I1099"/>
    </row>
    <row r="1100" spans="9:9" x14ac:dyDescent="0.2">
      <c r="I1100"/>
    </row>
    <row r="1101" spans="9:9" x14ac:dyDescent="0.2">
      <c r="I1101"/>
    </row>
  </sheetData>
  <sortState ref="A42:F96">
    <sortCondition ref="A42"/>
  </sortState>
  <mergeCells count="2">
    <mergeCell ref="A9:B9"/>
    <mergeCell ref="A19:B19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2022-08-31T21:43:23Z</cp:lastPrinted>
  <dcterms:created xsi:type="dcterms:W3CDTF">2003-02-04T19:04:15Z</dcterms:created>
  <dcterms:modified xsi:type="dcterms:W3CDTF">2022-08-31T21:43:26Z</dcterms:modified>
</cp:coreProperties>
</file>